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0530" windowHeight="8415" activeTab="1"/>
  </bookViews>
  <sheets>
    <sheet name="Data" sheetId="1" r:id="rId1"/>
    <sheet name="File Analysis" sheetId="2" r:id="rId2"/>
    <sheet name="Graphs" sheetId="3" r:id="rId3"/>
  </sheets>
  <calcPr calcId="125725"/>
</workbook>
</file>

<file path=xl/calcChain.xml><?xml version="1.0" encoding="utf-8"?>
<calcChain xmlns="http://schemas.openxmlformats.org/spreadsheetml/2006/main">
  <c r="G56" i="2"/>
  <c r="G55"/>
  <c r="H54"/>
  <c r="G54"/>
  <c r="G53"/>
  <c r="G52"/>
  <c r="H51"/>
  <c r="G51"/>
  <c r="G50"/>
  <c r="G49"/>
  <c r="G48"/>
  <c r="G47"/>
  <c r="G46"/>
  <c r="G45"/>
  <c r="G44"/>
  <c r="G43"/>
  <c r="G42"/>
  <c r="G41"/>
  <c r="G40"/>
  <c r="G39"/>
  <c r="G38"/>
  <c r="H37"/>
  <c r="G37"/>
  <c r="H36" l="1"/>
  <c r="G36"/>
  <c r="G35"/>
  <c r="G34"/>
  <c r="G33"/>
  <c r="G32"/>
  <c r="G31"/>
  <c r="G30"/>
  <c r="G29"/>
  <c r="G28"/>
  <c r="G27"/>
  <c r="G26"/>
  <c r="G25"/>
  <c r="G24"/>
  <c r="G23"/>
  <c r="G22"/>
  <c r="H21"/>
  <c r="G21"/>
  <c r="G20"/>
  <c r="G19"/>
  <c r="G18"/>
  <c r="G17"/>
  <c r="G16"/>
  <c r="G15"/>
  <c r="H14"/>
  <c r="G14"/>
  <c r="H13"/>
  <c r="G13"/>
  <c r="G12"/>
  <c r="G11"/>
  <c r="H10"/>
  <c r="G10"/>
  <c r="G9"/>
  <c r="G8"/>
  <c r="G7"/>
  <c r="G6"/>
  <c r="G5"/>
  <c r="H4"/>
  <c r="G4"/>
  <c r="G3"/>
</calcChain>
</file>

<file path=xl/sharedStrings.xml><?xml version="1.0" encoding="utf-8"?>
<sst xmlns="http://schemas.openxmlformats.org/spreadsheetml/2006/main" count="137" uniqueCount="23">
  <si>
    <t>SS</t>
  </si>
  <si>
    <t>Elapsed</t>
  </si>
  <si>
    <t>Vessel #</t>
  </si>
  <si>
    <t>Calls</t>
  </si>
  <si>
    <t>Ship Dst.</t>
  </si>
  <si>
    <t>Behavior</t>
  </si>
  <si>
    <t>Notes</t>
  </si>
  <si>
    <t>Placement</t>
  </si>
  <si>
    <t>Power Ratio</t>
  </si>
  <si>
    <t>A/P</t>
  </si>
  <si>
    <t>Min.</t>
  </si>
  <si>
    <t>Duration</t>
  </si>
  <si>
    <t>Fundamental</t>
  </si>
  <si>
    <t>Date: 090519</t>
  </si>
  <si>
    <t>File: AC01</t>
  </si>
  <si>
    <t>Pod ID: J</t>
  </si>
  <si>
    <t>Time Start: 16:56:00</t>
  </si>
  <si>
    <t>Traveling</t>
  </si>
  <si>
    <t>x</t>
  </si>
  <si>
    <t>P</t>
  </si>
  <si>
    <t>p</t>
  </si>
  <si>
    <t>RMS</t>
  </si>
  <si>
    <t>dB re 1 microPa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</si>
</sst>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Font="1" applyBorder="1"/>
    <xf numFmtId="0" fontId="0" fillId="0" borderId="4" xfId="0" applyBorder="1"/>
    <xf numFmtId="0" fontId="0" fillId="0" borderId="6" xfId="0" applyBorder="1"/>
    <xf numFmtId="0" fontId="0" fillId="0" borderId="0" xfId="0" applyBorder="1"/>
    <xf numFmtId="0" fontId="0" fillId="0" borderId="0" xfId="0" applyFill="1" applyBorder="1"/>
    <xf numFmtId="49" fontId="0" fillId="0" borderId="0" xfId="0" applyNumberFormat="1" applyBorder="1" applyAlignment="1">
      <alignment horizontal="right"/>
    </xf>
    <xf numFmtId="20" fontId="0" fillId="0" borderId="0" xfId="0" applyNumberFormat="1" applyBorder="1" applyAlignment="1">
      <alignment horizontal="right"/>
    </xf>
    <xf numFmtId="20" fontId="0" fillId="0" borderId="5" xfId="0" applyNumberFormat="1" applyBorder="1"/>
    <xf numFmtId="0" fontId="0" fillId="0" borderId="7" xfId="0" applyBorder="1"/>
    <xf numFmtId="0" fontId="0" fillId="0" borderId="8" xfId="0" applyFill="1" applyBorder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workbookViewId="0">
      <selection activeCell="O20" sqref="O20"/>
    </sheetView>
  </sheetViews>
  <sheetFormatPr defaultRowHeight="15"/>
  <cols>
    <col min="1" max="1" width="2.85546875" customWidth="1"/>
    <col min="2" max="2" width="7.42578125" customWidth="1"/>
    <col min="3" max="3" width="7.7109375" customWidth="1"/>
    <col min="4" max="4" width="4.85546875" customWidth="1"/>
    <col min="5" max="5" width="13" customWidth="1"/>
    <col min="6" max="6" width="11.85546875" customWidth="1"/>
    <col min="7" max="7" width="21.7109375" customWidth="1"/>
    <col min="8" max="8" width="7.42578125" customWidth="1"/>
    <col min="9" max="9" width="8.42578125" customWidth="1"/>
    <col min="10" max="10" width="27.42578125" customWidth="1"/>
  </cols>
  <sheetData>
    <row r="1" spans="1:13">
      <c r="A1" s="1" t="s">
        <v>13</v>
      </c>
      <c r="B1" s="2"/>
      <c r="C1" s="3"/>
      <c r="D1" s="5" t="s">
        <v>16</v>
      </c>
      <c r="E1" s="4"/>
      <c r="F1" t="s">
        <v>14</v>
      </c>
      <c r="G1" s="11" t="s">
        <v>15</v>
      </c>
      <c r="H1" s="7"/>
      <c r="I1" s="7"/>
      <c r="J1" s="7"/>
      <c r="L1" s="14">
        <v>0.7055555555555556</v>
      </c>
    </row>
    <row r="2" spans="1:13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4</v>
      </c>
      <c r="G2" s="6" t="s">
        <v>6</v>
      </c>
      <c r="H2" s="8"/>
      <c r="I2" s="7"/>
      <c r="J2" s="7"/>
      <c r="K2" s="8">
        <v>16</v>
      </c>
      <c r="L2" s="14">
        <v>0.71666666666666667</v>
      </c>
      <c r="M2" t="s">
        <v>19</v>
      </c>
    </row>
    <row r="3" spans="1:13">
      <c r="A3" s="1">
        <v>4</v>
      </c>
      <c r="B3" s="1">
        <v>0</v>
      </c>
      <c r="C3" s="12">
        <v>1</v>
      </c>
      <c r="D3" s="1" t="s">
        <v>18</v>
      </c>
      <c r="E3" s="1" t="s">
        <v>17</v>
      </c>
      <c r="F3" s="1"/>
      <c r="G3" s="1"/>
      <c r="H3" s="9"/>
      <c r="I3" s="7"/>
      <c r="J3" s="7"/>
      <c r="K3" s="8">
        <v>17</v>
      </c>
      <c r="L3" s="14">
        <v>0.71736111111111101</v>
      </c>
      <c r="M3" s="8" t="s">
        <v>19</v>
      </c>
    </row>
    <row r="4" spans="1:13">
      <c r="A4" s="1">
        <v>4</v>
      </c>
      <c r="B4" s="1">
        <v>5</v>
      </c>
      <c r="C4" s="12">
        <v>1</v>
      </c>
      <c r="D4" s="1" t="s">
        <v>18</v>
      </c>
      <c r="E4" s="1" t="s">
        <v>17</v>
      </c>
      <c r="F4" s="1"/>
      <c r="G4" s="1"/>
      <c r="H4" s="9"/>
      <c r="I4" s="7"/>
      <c r="J4" s="7"/>
      <c r="K4" s="8">
        <v>18</v>
      </c>
      <c r="L4" s="14">
        <v>0.71805555555555556</v>
      </c>
      <c r="M4" t="s">
        <v>19</v>
      </c>
    </row>
    <row r="5" spans="1:13">
      <c r="A5" s="1">
        <v>4</v>
      </c>
      <c r="B5" s="1">
        <v>10</v>
      </c>
      <c r="C5" s="12">
        <v>2</v>
      </c>
      <c r="D5" s="1" t="s">
        <v>18</v>
      </c>
      <c r="E5" s="1" t="s">
        <v>17</v>
      </c>
      <c r="F5" s="1"/>
      <c r="G5" s="1"/>
      <c r="H5" s="9"/>
      <c r="I5" s="7"/>
      <c r="J5" s="7"/>
      <c r="K5" s="8">
        <v>19</v>
      </c>
      <c r="L5" s="14">
        <v>0.71875</v>
      </c>
      <c r="M5" t="s">
        <v>19</v>
      </c>
    </row>
    <row r="6" spans="1:13">
      <c r="A6" s="1">
        <v>4</v>
      </c>
      <c r="B6" s="1">
        <v>15</v>
      </c>
      <c r="C6" s="12">
        <v>2</v>
      </c>
      <c r="D6" s="1" t="s">
        <v>18</v>
      </c>
      <c r="E6" s="1" t="s">
        <v>17</v>
      </c>
      <c r="F6" s="1"/>
      <c r="G6" s="1"/>
      <c r="H6" s="10"/>
      <c r="I6" s="7"/>
      <c r="J6" s="7"/>
      <c r="K6" s="8">
        <v>20</v>
      </c>
      <c r="L6" s="14">
        <v>0.71944444444444444</v>
      </c>
      <c r="M6" t="s">
        <v>19</v>
      </c>
    </row>
    <row r="7" spans="1:13">
      <c r="A7" s="1">
        <v>4</v>
      </c>
      <c r="B7" s="1">
        <v>20</v>
      </c>
      <c r="C7" s="12">
        <v>2</v>
      </c>
      <c r="D7" s="1" t="s">
        <v>18</v>
      </c>
      <c r="E7" s="1" t="s">
        <v>17</v>
      </c>
      <c r="F7" s="1"/>
      <c r="G7" s="1"/>
      <c r="H7" s="9"/>
      <c r="I7" s="7"/>
      <c r="J7" s="7"/>
      <c r="K7" s="8">
        <v>21</v>
      </c>
      <c r="L7" s="14">
        <v>0.72013888888888899</v>
      </c>
      <c r="M7" t="s">
        <v>19</v>
      </c>
    </row>
    <row r="8" spans="1:13">
      <c r="A8" s="1">
        <v>4</v>
      </c>
      <c r="B8" s="1">
        <v>25</v>
      </c>
      <c r="C8" s="12">
        <v>3</v>
      </c>
      <c r="D8" s="1" t="s">
        <v>18</v>
      </c>
      <c r="E8" s="1" t="s">
        <v>17</v>
      </c>
      <c r="F8" s="1"/>
      <c r="G8" s="1"/>
      <c r="H8" s="9"/>
      <c r="I8" s="7"/>
      <c r="J8" s="7"/>
      <c r="K8" s="8">
        <v>22</v>
      </c>
      <c r="L8" s="14">
        <v>0.72083333333333333</v>
      </c>
      <c r="M8" t="s">
        <v>19</v>
      </c>
    </row>
    <row r="9" spans="1:13">
      <c r="A9" s="1">
        <v>4</v>
      </c>
      <c r="B9" s="1">
        <v>30</v>
      </c>
      <c r="C9" s="12">
        <v>4</v>
      </c>
      <c r="D9" s="1" t="s">
        <v>18</v>
      </c>
      <c r="E9" s="1" t="s">
        <v>17</v>
      </c>
      <c r="F9" s="1"/>
      <c r="G9" s="1"/>
      <c r="H9" s="9"/>
      <c r="I9" s="7"/>
      <c r="J9" s="7"/>
      <c r="K9" s="8">
        <v>25</v>
      </c>
      <c r="L9" s="14">
        <v>0.72291666666666676</v>
      </c>
      <c r="M9" t="s">
        <v>19</v>
      </c>
    </row>
    <row r="10" spans="1:13">
      <c r="A10" s="1">
        <v>4</v>
      </c>
      <c r="B10" s="1">
        <v>35</v>
      </c>
      <c r="C10" s="12">
        <v>3</v>
      </c>
      <c r="D10" s="13" t="s">
        <v>18</v>
      </c>
      <c r="E10" s="1" t="s">
        <v>17</v>
      </c>
      <c r="F10" s="1"/>
      <c r="G10" s="1"/>
      <c r="H10" s="9"/>
      <c r="I10" s="7"/>
      <c r="J10" s="7"/>
      <c r="K10" s="8">
        <v>26</v>
      </c>
      <c r="L10" s="14">
        <v>0.72361111111111109</v>
      </c>
      <c r="M10" t="s">
        <v>19</v>
      </c>
    </row>
    <row r="11" spans="1:13">
      <c r="A11" s="1">
        <v>4</v>
      </c>
      <c r="B11" s="1">
        <v>40</v>
      </c>
      <c r="C11" s="12">
        <v>4</v>
      </c>
      <c r="D11" s="1" t="s">
        <v>18</v>
      </c>
      <c r="E11" s="1" t="s">
        <v>17</v>
      </c>
      <c r="F11" s="1"/>
      <c r="G11" s="1"/>
      <c r="H11" s="9"/>
      <c r="I11" s="7"/>
      <c r="J11" s="7"/>
      <c r="K11" s="8">
        <v>27</v>
      </c>
      <c r="L11" s="14">
        <v>0.72430555555555554</v>
      </c>
      <c r="M11" t="s">
        <v>19</v>
      </c>
    </row>
    <row r="12" spans="1:13">
      <c r="A12" s="1">
        <v>4</v>
      </c>
      <c r="B12" s="1">
        <v>45</v>
      </c>
      <c r="C12" s="12">
        <v>2</v>
      </c>
      <c r="D12" s="1" t="s">
        <v>18</v>
      </c>
      <c r="E12" s="1" t="s">
        <v>17</v>
      </c>
      <c r="F12" s="1"/>
      <c r="G12" s="1"/>
      <c r="H12" s="9"/>
      <c r="I12" s="7"/>
      <c r="J12" s="7"/>
      <c r="K12" s="8">
        <v>28</v>
      </c>
      <c r="L12" s="14">
        <v>0.72499999999999998</v>
      </c>
      <c r="M12" t="s">
        <v>19</v>
      </c>
    </row>
    <row r="13" spans="1:13">
      <c r="A13" s="1">
        <v>4</v>
      </c>
      <c r="B13" s="1">
        <v>50</v>
      </c>
      <c r="C13" s="12">
        <v>3</v>
      </c>
      <c r="D13" s="1" t="s">
        <v>18</v>
      </c>
      <c r="E13" s="1" t="s">
        <v>17</v>
      </c>
      <c r="F13" s="1"/>
      <c r="G13" s="1"/>
      <c r="H13" s="9"/>
      <c r="I13" s="7"/>
      <c r="J13" s="7"/>
      <c r="K13" s="8">
        <v>30</v>
      </c>
      <c r="L13" s="14">
        <v>0.72638888888888886</v>
      </c>
      <c r="M13" s="8" t="s">
        <v>19</v>
      </c>
    </row>
    <row r="14" spans="1:13">
      <c r="A14" s="1">
        <v>4</v>
      </c>
      <c r="B14" s="1">
        <v>55</v>
      </c>
      <c r="C14" s="12">
        <v>1</v>
      </c>
      <c r="D14" s="1" t="s">
        <v>18</v>
      </c>
      <c r="E14" s="1" t="s">
        <v>17</v>
      </c>
      <c r="F14" s="1"/>
      <c r="G14" s="1"/>
      <c r="H14" s="9"/>
      <c r="I14" s="7"/>
      <c r="J14" s="7"/>
      <c r="K14" s="8">
        <v>33</v>
      </c>
      <c r="L14" s="14">
        <v>0.7284722222222223</v>
      </c>
      <c r="M14" s="8" t="s">
        <v>19</v>
      </c>
    </row>
    <row r="15" spans="1:13">
      <c r="A15" s="1">
        <v>4</v>
      </c>
      <c r="B15" s="1">
        <v>60</v>
      </c>
      <c r="C15" s="12">
        <v>2</v>
      </c>
      <c r="D15" s="1" t="s">
        <v>18</v>
      </c>
      <c r="E15" s="1" t="s">
        <v>17</v>
      </c>
      <c r="F15" s="1"/>
      <c r="G15" s="1"/>
      <c r="H15" s="9"/>
      <c r="I15" s="7"/>
      <c r="J15" s="7"/>
      <c r="K15" s="8">
        <v>35</v>
      </c>
      <c r="L15" s="14">
        <v>0.72986111111111107</v>
      </c>
      <c r="M15" s="8" t="s">
        <v>19</v>
      </c>
    </row>
    <row r="16" spans="1:13">
      <c r="A16" s="1">
        <v>4</v>
      </c>
      <c r="B16" s="1">
        <v>65</v>
      </c>
      <c r="C16" s="12">
        <v>2</v>
      </c>
      <c r="D16" s="1" t="s">
        <v>18</v>
      </c>
      <c r="E16" s="1" t="s">
        <v>17</v>
      </c>
      <c r="F16" s="1"/>
      <c r="G16" s="1"/>
      <c r="H16" s="9"/>
      <c r="I16" s="7"/>
      <c r="J16" s="7"/>
      <c r="K16" s="8">
        <v>38</v>
      </c>
      <c r="L16" s="14">
        <v>0.7319444444444444</v>
      </c>
      <c r="M16" s="8" t="s">
        <v>20</v>
      </c>
    </row>
    <row r="17" spans="1:13">
      <c r="A17" s="1">
        <v>4</v>
      </c>
      <c r="B17" s="1">
        <v>70</v>
      </c>
      <c r="C17" s="12">
        <v>1</v>
      </c>
      <c r="D17" s="1" t="s">
        <v>18</v>
      </c>
      <c r="E17" s="1" t="s">
        <v>17</v>
      </c>
      <c r="F17" s="1"/>
      <c r="G17" s="1"/>
      <c r="H17" s="9"/>
      <c r="I17" s="7"/>
      <c r="J17" s="7"/>
      <c r="K17" s="8">
        <v>43</v>
      </c>
      <c r="L17" s="14">
        <v>0.73541666666666661</v>
      </c>
      <c r="M17" s="8" t="s">
        <v>19</v>
      </c>
    </row>
    <row r="18" spans="1:13">
      <c r="A18" s="1">
        <v>4</v>
      </c>
      <c r="B18" s="1">
        <v>75</v>
      </c>
      <c r="C18" s="12">
        <v>1</v>
      </c>
      <c r="D18" s="1" t="s">
        <v>18</v>
      </c>
      <c r="E18" s="1" t="s">
        <v>17</v>
      </c>
      <c r="F18" s="1"/>
      <c r="G18" s="1"/>
      <c r="H18" s="7"/>
      <c r="I18" s="7"/>
      <c r="J18" s="7"/>
      <c r="K18" s="8">
        <v>52</v>
      </c>
      <c r="L18" s="14">
        <v>0.7416666666666667</v>
      </c>
      <c r="M18" s="8" t="s">
        <v>19</v>
      </c>
    </row>
    <row r="19" spans="1:13">
      <c r="A19" s="1">
        <v>4</v>
      </c>
      <c r="B19" s="1">
        <v>80</v>
      </c>
      <c r="C19" s="12">
        <v>1</v>
      </c>
      <c r="D19" s="1" t="s">
        <v>18</v>
      </c>
      <c r="E19" s="1" t="s">
        <v>17</v>
      </c>
      <c r="F19" s="1"/>
      <c r="G19" s="1"/>
      <c r="H19" s="7"/>
      <c r="I19" s="7"/>
      <c r="J19" s="7"/>
      <c r="K19" s="8">
        <v>56</v>
      </c>
      <c r="L19" s="14">
        <v>0.74444444444444446</v>
      </c>
      <c r="M19" s="8" t="s">
        <v>19</v>
      </c>
    </row>
    <row r="20" spans="1:13">
      <c r="A20" s="1">
        <v>4</v>
      </c>
      <c r="B20" s="1">
        <v>85</v>
      </c>
      <c r="C20" s="12">
        <v>1</v>
      </c>
      <c r="D20" s="1" t="s">
        <v>18</v>
      </c>
      <c r="E20" s="1" t="s">
        <v>17</v>
      </c>
      <c r="F20" s="1"/>
      <c r="G20" s="1"/>
      <c r="H20" s="7"/>
      <c r="I20" s="7"/>
      <c r="J20" s="7"/>
      <c r="K20" s="8">
        <v>62</v>
      </c>
      <c r="L20" s="14">
        <v>0.74861111111111101</v>
      </c>
      <c r="M20" s="8" t="s">
        <v>19</v>
      </c>
    </row>
    <row r="21" spans="1:13">
      <c r="A21" s="1">
        <v>4</v>
      </c>
      <c r="B21" s="1">
        <v>90</v>
      </c>
      <c r="C21" s="12">
        <v>1</v>
      </c>
      <c r="D21" s="1" t="s">
        <v>18</v>
      </c>
      <c r="E21" s="1" t="s">
        <v>17</v>
      </c>
      <c r="F21" s="1"/>
      <c r="G21" s="1"/>
      <c r="H21" s="7"/>
      <c r="I21" s="7"/>
      <c r="J21" s="7"/>
      <c r="K21" s="8">
        <v>63</v>
      </c>
      <c r="L21" s="14">
        <v>0.74930555555555556</v>
      </c>
      <c r="M21" s="8" t="s">
        <v>19</v>
      </c>
    </row>
    <row r="22" spans="1:13">
      <c r="A22" s="1">
        <v>4</v>
      </c>
      <c r="B22" s="1">
        <v>95</v>
      </c>
      <c r="C22" s="12">
        <v>1</v>
      </c>
      <c r="D22" s="1" t="s">
        <v>18</v>
      </c>
      <c r="E22" s="1" t="s">
        <v>17</v>
      </c>
      <c r="F22" s="1"/>
      <c r="G22" s="1"/>
      <c r="H22" s="7"/>
      <c r="I22" s="7"/>
      <c r="J22" s="7"/>
      <c r="K22" s="8">
        <v>64</v>
      </c>
      <c r="L22" s="14">
        <v>0.75</v>
      </c>
      <c r="M22" s="8" t="s">
        <v>19</v>
      </c>
    </row>
    <row r="23" spans="1:13">
      <c r="A23" s="1">
        <v>4</v>
      </c>
      <c r="B23" s="1">
        <v>100</v>
      </c>
      <c r="C23" s="12">
        <v>1</v>
      </c>
      <c r="D23" s="1" t="s">
        <v>18</v>
      </c>
      <c r="E23" s="1" t="s">
        <v>17</v>
      </c>
      <c r="F23" s="1"/>
      <c r="G23" s="1"/>
      <c r="H23" s="7"/>
      <c r="I23" s="7"/>
      <c r="J23" s="7"/>
      <c r="K23" s="8">
        <v>69</v>
      </c>
      <c r="L23" s="14">
        <v>0.75347222222222221</v>
      </c>
      <c r="M23" s="8" t="s">
        <v>19</v>
      </c>
    </row>
    <row r="24" spans="1:13">
      <c r="A24" s="1">
        <v>4</v>
      </c>
      <c r="B24" s="1">
        <v>105</v>
      </c>
      <c r="C24" s="12">
        <v>2</v>
      </c>
      <c r="D24" s="1"/>
      <c r="E24" s="1" t="s">
        <v>17</v>
      </c>
      <c r="F24" s="1"/>
      <c r="G24" s="1"/>
      <c r="H24" s="7"/>
      <c r="I24" s="7"/>
      <c r="J24" s="7"/>
      <c r="K24" s="8">
        <v>72</v>
      </c>
      <c r="L24" s="14">
        <v>0.75555555555555554</v>
      </c>
      <c r="M24" s="8" t="s">
        <v>19</v>
      </c>
    </row>
    <row r="25" spans="1:13">
      <c r="A25" s="7"/>
      <c r="B25" s="7"/>
      <c r="C25" s="7"/>
      <c r="D25" s="7"/>
      <c r="E25" s="7"/>
      <c r="F25" s="7"/>
      <c r="G25" s="7"/>
      <c r="H25" s="7"/>
      <c r="I25" s="7"/>
      <c r="J25" s="7"/>
      <c r="K25" s="8">
        <v>73</v>
      </c>
      <c r="L25" s="14">
        <v>0.75624999999999998</v>
      </c>
      <c r="M25" s="8" t="s">
        <v>19</v>
      </c>
    </row>
    <row r="26" spans="1:13">
      <c r="A26" s="7"/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3">
      <c r="A27" s="7"/>
      <c r="B27" s="7"/>
      <c r="C27" s="7"/>
      <c r="D27" s="7"/>
      <c r="E27" s="7"/>
      <c r="F27" s="7"/>
      <c r="G27" s="7"/>
      <c r="H27" s="7"/>
      <c r="I27" s="7"/>
      <c r="J27" s="7"/>
      <c r="K27" s="8"/>
    </row>
    <row r="28" spans="1:13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3">
      <c r="A29" s="7"/>
      <c r="B29" s="7"/>
      <c r="C29" s="7"/>
      <c r="D29" s="7"/>
      <c r="E29" s="7"/>
      <c r="F29" s="7"/>
      <c r="G29" s="7"/>
      <c r="H29" s="7"/>
      <c r="I29" s="7"/>
      <c r="J29" s="7"/>
      <c r="K29" s="8"/>
    </row>
    <row r="30" spans="1:13">
      <c r="A30" s="7"/>
      <c r="B30" s="7"/>
      <c r="C30" s="7"/>
      <c r="D30" s="7"/>
      <c r="E30" s="7"/>
      <c r="F30" s="7"/>
      <c r="G30" s="7"/>
      <c r="H30" s="7"/>
      <c r="I30" s="7"/>
      <c r="J30" s="7"/>
      <c r="K30" s="8"/>
    </row>
    <row r="31" spans="1:13">
      <c r="A31" s="7"/>
      <c r="B31" s="7"/>
      <c r="C31" s="7"/>
      <c r="D31" s="7"/>
      <c r="E31" s="7"/>
      <c r="F31" s="7"/>
      <c r="G31" s="7"/>
      <c r="H31" s="7"/>
      <c r="I31" s="7"/>
      <c r="J31" s="7"/>
      <c r="K31" s="8"/>
    </row>
    <row r="32" spans="1:13">
      <c r="A32" s="7"/>
      <c r="B32" s="7"/>
      <c r="C32" s="7"/>
      <c r="D32" s="7"/>
      <c r="E32" s="7"/>
      <c r="F32" s="7"/>
      <c r="G32" s="7"/>
      <c r="H32" s="7"/>
      <c r="I32" s="7"/>
      <c r="J32" s="7"/>
      <c r="K32" s="8"/>
    </row>
    <row r="33" spans="1:11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spans="1:11">
      <c r="A34" s="7"/>
      <c r="B34" s="7"/>
      <c r="C34" s="7"/>
      <c r="D34" s="7"/>
      <c r="E34" s="7"/>
      <c r="F34" s="7"/>
      <c r="G34" s="7"/>
      <c r="H34" s="7"/>
      <c r="I34" s="7"/>
      <c r="J34" s="7"/>
      <c r="K34" s="8"/>
    </row>
    <row r="35" spans="1:11">
      <c r="K35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6"/>
  <sheetViews>
    <sheetView tabSelected="1" topLeftCell="A36" workbookViewId="0">
      <selection activeCell="I58" sqref="I58"/>
    </sheetView>
  </sheetViews>
  <sheetFormatPr defaultRowHeight="15"/>
  <cols>
    <col min="1" max="1" width="3.85546875" customWidth="1"/>
    <col min="2" max="2" width="8.42578125" customWidth="1"/>
    <col min="3" max="3" width="6" customWidth="1"/>
    <col min="4" max="4" width="8.140625" customWidth="1"/>
    <col min="5" max="5" width="9.85546875" customWidth="1"/>
    <col min="7" max="7" width="12.42578125" customWidth="1"/>
    <col min="8" max="8" width="11.5703125" customWidth="1"/>
  </cols>
  <sheetData>
    <row r="1" spans="1:11">
      <c r="A1" t="s">
        <v>14</v>
      </c>
    </row>
    <row r="2" spans="1:11">
      <c r="A2" s="7" t="s">
        <v>9</v>
      </c>
      <c r="B2" s="7" t="s">
        <v>5</v>
      </c>
      <c r="C2" s="7" t="s">
        <v>10</v>
      </c>
      <c r="D2" s="8" t="s">
        <v>2</v>
      </c>
      <c r="E2" s="8" t="s">
        <v>7</v>
      </c>
      <c r="F2" s="8" t="s">
        <v>11</v>
      </c>
      <c r="G2" s="8" t="s">
        <v>12</v>
      </c>
      <c r="H2" s="8" t="s">
        <v>8</v>
      </c>
      <c r="I2" s="8" t="s">
        <v>21</v>
      </c>
      <c r="J2" s="8" t="s">
        <v>22</v>
      </c>
      <c r="K2" s="7"/>
    </row>
    <row r="3" spans="1:11">
      <c r="A3" s="7" t="s">
        <v>19</v>
      </c>
      <c r="B3" s="7" t="s">
        <v>17</v>
      </c>
      <c r="C3" s="8">
        <v>16</v>
      </c>
      <c r="D3" s="8">
        <v>2</v>
      </c>
      <c r="E3" s="7">
        <v>12</v>
      </c>
      <c r="F3" s="8">
        <v>0.90741899999999998</v>
      </c>
      <c r="G3" s="7">
        <f>3280-2172</f>
        <v>1108</v>
      </c>
      <c r="H3" s="8">
        <v>1</v>
      </c>
      <c r="I3">
        <v>166.03790000000001</v>
      </c>
      <c r="J3">
        <v>124.00409999999999</v>
      </c>
      <c r="K3" s="7"/>
    </row>
    <row r="4" spans="1:11">
      <c r="A4" s="7"/>
      <c r="B4" s="7"/>
      <c r="C4" s="8"/>
      <c r="D4" s="8"/>
      <c r="E4" s="7">
        <v>13</v>
      </c>
      <c r="F4" s="8">
        <v>1.095998</v>
      </c>
      <c r="G4" s="7">
        <f>3178-2136</f>
        <v>1042</v>
      </c>
      <c r="H4" s="8">
        <f>44-38</f>
        <v>6</v>
      </c>
      <c r="I4">
        <v>167.8888</v>
      </c>
      <c r="J4">
        <v>124.10039999999999</v>
      </c>
      <c r="K4" s="7"/>
    </row>
    <row r="5" spans="1:11">
      <c r="A5" s="7"/>
      <c r="B5" s="7"/>
      <c r="C5" s="8"/>
      <c r="D5" s="8"/>
      <c r="E5" s="7">
        <v>48</v>
      </c>
      <c r="F5" s="8">
        <v>0.70481099999999997</v>
      </c>
      <c r="G5" s="7">
        <f>3259-2184</f>
        <v>1075</v>
      </c>
      <c r="H5" s="8">
        <v>-4</v>
      </c>
      <c r="I5">
        <v>169.81610000000001</v>
      </c>
      <c r="J5">
        <v>124.1996</v>
      </c>
      <c r="K5" s="7"/>
    </row>
    <row r="6" spans="1:11">
      <c r="A6" s="7"/>
      <c r="B6" s="7"/>
      <c r="C6" s="8"/>
      <c r="D6" s="8"/>
      <c r="E6" s="8">
        <v>55</v>
      </c>
      <c r="F6" s="8">
        <v>0.98808499999999999</v>
      </c>
      <c r="G6" s="7">
        <f>3161-2066</f>
        <v>1095</v>
      </c>
      <c r="H6" s="8">
        <v>3</v>
      </c>
      <c r="I6">
        <v>190.09030000000001</v>
      </c>
      <c r="J6">
        <v>125.17919999999999</v>
      </c>
      <c r="K6" s="7"/>
    </row>
    <row r="7" spans="1:11">
      <c r="A7" s="7" t="s">
        <v>19</v>
      </c>
      <c r="B7" s="7" t="s">
        <v>17</v>
      </c>
      <c r="C7" s="8">
        <v>17</v>
      </c>
      <c r="D7" s="8">
        <v>2</v>
      </c>
      <c r="E7" s="8">
        <v>19.5</v>
      </c>
      <c r="F7" s="8">
        <v>1.0386690000000001</v>
      </c>
      <c r="G7" s="8">
        <f>3147-2093</f>
        <v>1054</v>
      </c>
      <c r="H7" s="8">
        <v>-4</v>
      </c>
      <c r="I7">
        <v>162.23179999999999</v>
      </c>
      <c r="J7">
        <v>123.8027</v>
      </c>
      <c r="K7" s="7"/>
    </row>
    <row r="8" spans="1:11">
      <c r="A8" s="7" t="s">
        <v>19</v>
      </c>
      <c r="B8" s="7" t="s">
        <v>17</v>
      </c>
      <c r="C8" s="8">
        <v>18</v>
      </c>
      <c r="D8" s="8">
        <v>2</v>
      </c>
      <c r="E8" s="8">
        <v>37</v>
      </c>
      <c r="F8" s="8">
        <v>0.99482899999999996</v>
      </c>
      <c r="G8" s="8">
        <f>3114-2070</f>
        <v>1044</v>
      </c>
      <c r="H8" s="8">
        <v>-1</v>
      </c>
      <c r="I8">
        <v>197.77500000000001</v>
      </c>
      <c r="J8">
        <v>125.5234</v>
      </c>
      <c r="K8" s="7"/>
    </row>
    <row r="9" spans="1:11">
      <c r="A9" s="7"/>
      <c r="B9" s="7"/>
      <c r="C9" s="8"/>
      <c r="D9" s="8"/>
      <c r="E9" s="8">
        <v>41</v>
      </c>
      <c r="F9" s="8">
        <v>0.85319199999999995</v>
      </c>
      <c r="G9" s="8">
        <f>3248-2147</f>
        <v>1101</v>
      </c>
      <c r="H9" s="8">
        <v>10</v>
      </c>
      <c r="I9">
        <v>194.5712</v>
      </c>
      <c r="J9">
        <v>125.38160000000001</v>
      </c>
      <c r="K9" s="7"/>
    </row>
    <row r="10" spans="1:11">
      <c r="A10" s="7"/>
      <c r="B10" s="7"/>
      <c r="C10" s="8"/>
      <c r="D10" s="8"/>
      <c r="E10" s="8">
        <v>58</v>
      </c>
      <c r="F10" s="8">
        <v>0.92063799999999996</v>
      </c>
      <c r="G10" s="8">
        <f>3075-2095</f>
        <v>980</v>
      </c>
      <c r="H10" s="8">
        <f>41-37</f>
        <v>4</v>
      </c>
      <c r="I10">
        <v>246.72309999999999</v>
      </c>
      <c r="J10">
        <v>127.4442</v>
      </c>
      <c r="K10" s="7"/>
    </row>
    <row r="11" spans="1:11">
      <c r="A11" s="7" t="s">
        <v>19</v>
      </c>
      <c r="B11" s="7" t="s">
        <v>17</v>
      </c>
      <c r="C11" s="8">
        <v>19</v>
      </c>
      <c r="D11" s="8">
        <v>2</v>
      </c>
      <c r="E11" s="8">
        <v>2.5</v>
      </c>
      <c r="F11" s="8">
        <v>0.97122299999999995</v>
      </c>
      <c r="G11" s="7">
        <f>3220-2141</f>
        <v>1079</v>
      </c>
      <c r="H11" s="8">
        <v>0</v>
      </c>
      <c r="I11">
        <v>241.88130000000001</v>
      </c>
      <c r="J11">
        <v>127.27200000000001</v>
      </c>
      <c r="K11" s="7"/>
    </row>
    <row r="12" spans="1:11">
      <c r="A12" s="7"/>
      <c r="B12" s="7"/>
      <c r="C12" s="8"/>
      <c r="D12" s="8"/>
      <c r="E12" s="8">
        <v>5.5</v>
      </c>
      <c r="F12" s="8">
        <v>0.88354299999999997</v>
      </c>
      <c r="G12" s="7">
        <f>3344-2162</f>
        <v>1182</v>
      </c>
      <c r="H12" s="8">
        <v>5</v>
      </c>
      <c r="I12">
        <v>251.6063</v>
      </c>
      <c r="J12">
        <v>127.6144</v>
      </c>
      <c r="K12" s="7"/>
    </row>
    <row r="13" spans="1:11">
      <c r="A13" s="7"/>
      <c r="B13" s="7"/>
      <c r="C13" s="8"/>
      <c r="D13" s="8"/>
      <c r="E13" s="8">
        <v>37</v>
      </c>
      <c r="F13" s="8">
        <v>0.95773399999999997</v>
      </c>
      <c r="G13" s="7">
        <f>3243-2166</f>
        <v>1077</v>
      </c>
      <c r="H13" s="8">
        <f>29-33</f>
        <v>-4</v>
      </c>
      <c r="I13">
        <v>263.07900000000001</v>
      </c>
      <c r="J13">
        <v>128.0017</v>
      </c>
      <c r="K13" s="7"/>
    </row>
    <row r="14" spans="1:11">
      <c r="A14" s="7" t="s">
        <v>19</v>
      </c>
      <c r="B14" s="7" t="s">
        <v>17</v>
      </c>
      <c r="C14" s="8">
        <v>20</v>
      </c>
      <c r="D14" s="8">
        <v>2</v>
      </c>
      <c r="E14" s="8">
        <v>6</v>
      </c>
      <c r="F14" s="8">
        <v>0.99145700000000003</v>
      </c>
      <c r="G14" s="7">
        <f>3242-2124</f>
        <v>1118</v>
      </c>
      <c r="H14" s="7">
        <f>36-27</f>
        <v>9</v>
      </c>
      <c r="I14">
        <v>190.41970000000001</v>
      </c>
      <c r="J14">
        <v>125.1942</v>
      </c>
      <c r="K14" s="7"/>
    </row>
    <row r="15" spans="1:11">
      <c r="A15" s="7"/>
      <c r="B15" s="7"/>
      <c r="C15" s="8"/>
      <c r="D15" s="8"/>
      <c r="E15" s="8">
        <v>17</v>
      </c>
      <c r="F15" s="8">
        <v>0.98143000000000002</v>
      </c>
      <c r="G15" s="7">
        <f>3103-2113</f>
        <v>990</v>
      </c>
      <c r="H15" s="7">
        <v>3</v>
      </c>
      <c r="I15">
        <v>176.32929999999999</v>
      </c>
      <c r="J15">
        <v>124.5265</v>
      </c>
      <c r="K15" s="7"/>
    </row>
    <row r="16" spans="1:11">
      <c r="A16" s="7"/>
      <c r="B16" s="7"/>
      <c r="C16" s="8"/>
      <c r="D16" s="8"/>
      <c r="E16" s="8">
        <v>23</v>
      </c>
      <c r="F16" s="8">
        <v>1.119604</v>
      </c>
      <c r="G16" s="7">
        <f>3123-2070</f>
        <v>1053</v>
      </c>
      <c r="H16" s="8">
        <v>6</v>
      </c>
      <c r="I16">
        <v>138.75700000000001</v>
      </c>
      <c r="J16">
        <v>122.4451</v>
      </c>
      <c r="K16" s="7"/>
    </row>
    <row r="17" spans="1:11">
      <c r="A17" s="7"/>
      <c r="B17" s="7"/>
      <c r="C17" s="8"/>
      <c r="D17" s="8"/>
      <c r="E17" s="8">
        <v>54</v>
      </c>
      <c r="F17" s="8">
        <v>1.23089</v>
      </c>
      <c r="G17" s="7">
        <f>3032-2028</f>
        <v>1004</v>
      </c>
      <c r="H17" s="8">
        <v>1</v>
      </c>
      <c r="I17">
        <v>119.1931</v>
      </c>
      <c r="J17">
        <v>121.125</v>
      </c>
      <c r="K17" s="7"/>
    </row>
    <row r="18" spans="1:11">
      <c r="A18" s="7"/>
      <c r="B18" s="7"/>
      <c r="C18" s="8"/>
      <c r="D18" s="8"/>
      <c r="E18" s="8">
        <v>57</v>
      </c>
      <c r="F18" s="8">
        <v>1.153327</v>
      </c>
      <c r="G18" s="7">
        <f>2926-1978</f>
        <v>948</v>
      </c>
      <c r="H18" s="8">
        <v>-2</v>
      </c>
      <c r="I18">
        <v>142.32679999999999</v>
      </c>
      <c r="J18">
        <v>122.6657</v>
      </c>
      <c r="K18" s="7"/>
    </row>
    <row r="19" spans="1:11">
      <c r="A19" s="7" t="s">
        <v>19</v>
      </c>
      <c r="B19" s="7" t="s">
        <v>17</v>
      </c>
      <c r="C19" s="8">
        <v>21</v>
      </c>
      <c r="D19" s="8">
        <v>2</v>
      </c>
      <c r="E19" s="8">
        <v>4.5</v>
      </c>
      <c r="F19" s="8">
        <v>0.9375</v>
      </c>
      <c r="G19" s="7">
        <f>3138-2109</f>
        <v>1029</v>
      </c>
      <c r="H19" s="8">
        <v>7</v>
      </c>
      <c r="I19">
        <v>135.0307</v>
      </c>
      <c r="J19">
        <v>122.20869999999999</v>
      </c>
      <c r="K19" s="7"/>
    </row>
    <row r="20" spans="1:11">
      <c r="A20" s="7"/>
      <c r="B20" s="7"/>
      <c r="C20" s="8"/>
      <c r="D20" s="8"/>
      <c r="E20" s="8">
        <v>7</v>
      </c>
      <c r="F20" s="8">
        <v>1.1701889999999999</v>
      </c>
      <c r="G20" s="7">
        <f>3095-2045</f>
        <v>1050</v>
      </c>
      <c r="H20" s="8">
        <v>3</v>
      </c>
      <c r="I20">
        <v>149.99510000000001</v>
      </c>
      <c r="J20">
        <v>123.1215</v>
      </c>
      <c r="K20" s="7"/>
    </row>
    <row r="21" spans="1:11">
      <c r="A21" s="7"/>
      <c r="B21" s="7"/>
      <c r="C21" s="8"/>
      <c r="D21" s="8"/>
      <c r="E21" s="8">
        <v>14</v>
      </c>
      <c r="F21" s="8">
        <v>1.0352969999999999</v>
      </c>
      <c r="G21" s="7">
        <f>3163-2121</f>
        <v>1042</v>
      </c>
      <c r="H21" s="8">
        <f>46-38</f>
        <v>8</v>
      </c>
      <c r="I21">
        <v>163.61519999999999</v>
      </c>
      <c r="J21">
        <v>123.87649999999999</v>
      </c>
      <c r="K21" s="7"/>
    </row>
    <row r="22" spans="1:11">
      <c r="A22" s="7"/>
      <c r="B22" s="7"/>
      <c r="C22" s="8"/>
      <c r="D22" s="8"/>
      <c r="E22" s="8">
        <v>22</v>
      </c>
      <c r="F22" s="8">
        <v>1.1634439999999999</v>
      </c>
      <c r="G22" s="7">
        <f>3111-2079</f>
        <v>1032</v>
      </c>
      <c r="H22" s="8">
        <v>-1</v>
      </c>
      <c r="I22">
        <v>199.59899999999999</v>
      </c>
      <c r="J22">
        <v>125.6032</v>
      </c>
      <c r="K22" s="7"/>
    </row>
    <row r="23" spans="1:11">
      <c r="A23" s="7"/>
      <c r="B23" s="7"/>
      <c r="C23" s="8"/>
      <c r="D23" s="8"/>
      <c r="E23" s="8">
        <v>44</v>
      </c>
      <c r="F23" s="8">
        <v>0.944245</v>
      </c>
      <c r="G23" s="7">
        <f>3205-2124</f>
        <v>1081</v>
      </c>
      <c r="H23" s="8">
        <v>4</v>
      </c>
      <c r="I23">
        <v>163.01900000000001</v>
      </c>
      <c r="J23">
        <v>123.84480000000001</v>
      </c>
      <c r="K23" s="7"/>
    </row>
    <row r="24" spans="1:11">
      <c r="A24" s="7"/>
      <c r="B24" s="7"/>
      <c r="C24" s="8"/>
      <c r="D24" s="8"/>
      <c r="E24" s="8">
        <v>45</v>
      </c>
      <c r="F24" s="8">
        <v>1.1398379999999999</v>
      </c>
      <c r="G24" s="7">
        <f>3198-2131</f>
        <v>1067</v>
      </c>
      <c r="H24" s="8">
        <v>6</v>
      </c>
      <c r="I24">
        <v>214.9701</v>
      </c>
      <c r="J24">
        <v>126.24760000000001</v>
      </c>
      <c r="K24" s="7"/>
    </row>
    <row r="25" spans="1:11">
      <c r="A25" s="7" t="s">
        <v>19</v>
      </c>
      <c r="B25" s="7" t="s">
        <v>17</v>
      </c>
      <c r="C25" s="8">
        <v>22</v>
      </c>
      <c r="D25" s="8">
        <v>2</v>
      </c>
      <c r="E25" s="8">
        <v>14</v>
      </c>
      <c r="F25" s="8">
        <v>1.0116909999999999</v>
      </c>
      <c r="G25" s="7">
        <f>3190-2123</f>
        <v>1067</v>
      </c>
      <c r="H25" s="8">
        <v>8</v>
      </c>
      <c r="I25">
        <v>146.77080000000001</v>
      </c>
      <c r="J25">
        <v>122.9328</v>
      </c>
      <c r="K25" s="7"/>
    </row>
    <row r="26" spans="1:11">
      <c r="A26" s="7"/>
      <c r="B26" s="7"/>
      <c r="C26" s="8"/>
      <c r="D26" s="8"/>
      <c r="E26" s="8">
        <v>15.5</v>
      </c>
      <c r="F26" s="8">
        <v>1.0622750000000001</v>
      </c>
      <c r="G26" s="7">
        <f>3182-2138</f>
        <v>1044</v>
      </c>
      <c r="H26" s="8">
        <v>1</v>
      </c>
      <c r="I26">
        <v>140.75</v>
      </c>
      <c r="J26">
        <v>122.569</v>
      </c>
      <c r="K26" s="7"/>
    </row>
    <row r="27" spans="1:11">
      <c r="A27" s="7"/>
      <c r="B27" s="7"/>
      <c r="C27" s="8"/>
      <c r="D27" s="8"/>
      <c r="E27" s="8">
        <v>37</v>
      </c>
      <c r="F27" s="8">
        <v>1.0622750000000001</v>
      </c>
      <c r="G27" s="7">
        <f>3144-2077</f>
        <v>1067</v>
      </c>
      <c r="H27" s="8">
        <v>5</v>
      </c>
      <c r="I27">
        <v>144.89680000000001</v>
      </c>
      <c r="J27">
        <v>122.8212</v>
      </c>
      <c r="K27" s="7"/>
    </row>
    <row r="28" spans="1:11">
      <c r="A28" s="7"/>
      <c r="B28" s="7"/>
      <c r="C28" s="8"/>
      <c r="D28" s="8"/>
      <c r="E28" s="8">
        <v>45.5</v>
      </c>
      <c r="F28" s="8">
        <v>0.93412799999999996</v>
      </c>
      <c r="G28" s="7">
        <f>3144-2092</f>
        <v>1052</v>
      </c>
      <c r="H28" s="8">
        <v>6</v>
      </c>
      <c r="I28">
        <v>167.4682</v>
      </c>
      <c r="J28">
        <v>124.07859999999999</v>
      </c>
      <c r="K28" s="7"/>
    </row>
    <row r="29" spans="1:11">
      <c r="A29" s="7" t="s">
        <v>19</v>
      </c>
      <c r="B29" s="7" t="s">
        <v>17</v>
      </c>
      <c r="C29" s="8">
        <v>25</v>
      </c>
      <c r="D29" s="8">
        <v>2</v>
      </c>
      <c r="E29" s="8">
        <v>32</v>
      </c>
      <c r="F29" s="8">
        <v>1.1499550000000001</v>
      </c>
      <c r="G29" s="7">
        <f>3147-2197</f>
        <v>950</v>
      </c>
      <c r="H29" s="8">
        <v>-1</v>
      </c>
      <c r="I29">
        <v>189.92769999999999</v>
      </c>
      <c r="J29">
        <v>125.1718</v>
      </c>
      <c r="K29" s="7"/>
    </row>
    <row r="30" spans="1:11">
      <c r="A30" s="7"/>
      <c r="B30" s="7"/>
      <c r="C30" s="8"/>
      <c r="D30" s="8"/>
      <c r="E30" s="8">
        <v>35</v>
      </c>
      <c r="F30" s="8">
        <v>1.018435</v>
      </c>
      <c r="G30" s="7">
        <f>3397-2103</f>
        <v>1294</v>
      </c>
      <c r="H30" s="8">
        <v>9</v>
      </c>
      <c r="I30">
        <v>192.1694</v>
      </c>
      <c r="J30">
        <v>125.27370000000001</v>
      </c>
      <c r="K30" s="7"/>
    </row>
    <row r="31" spans="1:11">
      <c r="A31" s="7"/>
      <c r="B31" s="7"/>
      <c r="C31" s="8"/>
      <c r="D31" s="8"/>
      <c r="E31" s="8">
        <v>50</v>
      </c>
      <c r="F31" s="8">
        <v>0.99482899999999996</v>
      </c>
      <c r="G31" s="7">
        <f>3110-2034</f>
        <v>1076</v>
      </c>
      <c r="H31" s="8">
        <v>2</v>
      </c>
      <c r="I31">
        <v>189.82259999999999</v>
      </c>
      <c r="J31">
        <v>125.167</v>
      </c>
      <c r="K31" s="7"/>
    </row>
    <row r="32" spans="1:11">
      <c r="A32" s="7"/>
      <c r="B32" s="7"/>
      <c r="C32" s="8"/>
      <c r="D32" s="8"/>
      <c r="E32" s="8">
        <v>56</v>
      </c>
      <c r="F32" s="8">
        <v>0.90040500000000001</v>
      </c>
      <c r="G32" s="7">
        <f>3228-2130</f>
        <v>1098</v>
      </c>
      <c r="H32" s="8">
        <v>9</v>
      </c>
      <c r="I32">
        <v>244.88290000000001</v>
      </c>
      <c r="J32">
        <v>127.3792</v>
      </c>
      <c r="K32" s="7"/>
    </row>
    <row r="33" spans="1:11">
      <c r="A33" s="7"/>
      <c r="B33" s="7"/>
      <c r="C33" s="8"/>
      <c r="D33" s="8"/>
      <c r="E33" s="8">
        <v>59</v>
      </c>
      <c r="F33" s="8">
        <v>0.97459499999999999</v>
      </c>
      <c r="G33" s="7">
        <f>3126-2079</f>
        <v>1047</v>
      </c>
      <c r="H33" s="8">
        <v>-3</v>
      </c>
      <c r="I33">
        <v>208.15799999999999</v>
      </c>
      <c r="J33">
        <v>125.9679</v>
      </c>
      <c r="K33" s="7"/>
    </row>
    <row r="34" spans="1:11">
      <c r="A34" s="7" t="s">
        <v>19</v>
      </c>
      <c r="B34" s="7" t="s">
        <v>17</v>
      </c>
      <c r="C34" s="8">
        <v>26</v>
      </c>
      <c r="D34" s="8">
        <v>2</v>
      </c>
      <c r="E34" s="8">
        <v>3</v>
      </c>
      <c r="F34" s="8">
        <v>1.0621579999999999</v>
      </c>
      <c r="G34" s="7">
        <f>3281-2160</f>
        <v>1121</v>
      </c>
      <c r="H34" s="8">
        <v>0</v>
      </c>
      <c r="I34">
        <v>200.078</v>
      </c>
      <c r="J34">
        <v>125.624</v>
      </c>
      <c r="K34" s="7"/>
    </row>
    <row r="35" spans="1:11">
      <c r="A35" s="7"/>
      <c r="B35" s="7"/>
      <c r="C35" s="8"/>
      <c r="D35" s="8"/>
      <c r="E35" s="8">
        <v>11</v>
      </c>
      <c r="F35" s="8">
        <v>1.008318</v>
      </c>
      <c r="G35" s="7">
        <f>3057-2074</f>
        <v>983</v>
      </c>
      <c r="H35" s="8">
        <v>2</v>
      </c>
      <c r="I35">
        <v>215.8408</v>
      </c>
      <c r="J35">
        <v>126.28270000000001</v>
      </c>
      <c r="K35" s="7"/>
    </row>
    <row r="36" spans="1:11">
      <c r="A36" s="7"/>
      <c r="B36" s="7"/>
      <c r="C36" s="8"/>
      <c r="D36" s="8"/>
      <c r="E36" s="8">
        <v>13.5</v>
      </c>
      <c r="F36" s="8">
        <v>0.99145700000000003</v>
      </c>
      <c r="G36" s="7">
        <f>2998-2137</f>
        <v>861</v>
      </c>
      <c r="H36" s="8">
        <f>46-34</f>
        <v>12</v>
      </c>
      <c r="I36">
        <v>212.50389999999999</v>
      </c>
      <c r="J36">
        <v>126.1473</v>
      </c>
      <c r="K36" s="7"/>
    </row>
    <row r="37" spans="1:11">
      <c r="A37" s="7" t="s">
        <v>19</v>
      </c>
      <c r="B37" s="7" t="s">
        <v>17</v>
      </c>
      <c r="C37" s="8">
        <v>27</v>
      </c>
      <c r="D37" s="8">
        <v>2</v>
      </c>
      <c r="E37" s="8">
        <v>1</v>
      </c>
      <c r="F37" s="8">
        <v>1.0352969999999999</v>
      </c>
      <c r="G37" s="7">
        <f>3168-2069</f>
        <v>1099</v>
      </c>
      <c r="H37" s="7">
        <f>38-45</f>
        <v>-7</v>
      </c>
      <c r="I37">
        <v>183.33109999999999</v>
      </c>
      <c r="J37">
        <v>124.8647</v>
      </c>
      <c r="K37" s="7"/>
    </row>
    <row r="38" spans="1:11">
      <c r="A38" s="7"/>
      <c r="B38" s="7"/>
      <c r="C38" s="8"/>
      <c r="D38" s="8"/>
      <c r="E38" s="8">
        <v>22</v>
      </c>
      <c r="F38" s="8">
        <v>1.065647</v>
      </c>
      <c r="G38" s="7">
        <f>3122-2113</f>
        <v>1009</v>
      </c>
      <c r="H38" s="8">
        <v>0</v>
      </c>
      <c r="I38">
        <v>206.16249999999999</v>
      </c>
      <c r="J38">
        <v>125.88420000000001</v>
      </c>
      <c r="K38" s="7"/>
    </row>
    <row r="39" spans="1:11">
      <c r="A39" s="7" t="s">
        <v>19</v>
      </c>
      <c r="B39" s="7" t="s">
        <v>17</v>
      </c>
      <c r="C39" s="8">
        <v>28</v>
      </c>
      <c r="D39" s="8">
        <v>2</v>
      </c>
      <c r="E39" s="8">
        <v>4</v>
      </c>
      <c r="F39" s="8">
        <v>1.6490560000000001</v>
      </c>
      <c r="G39" s="7">
        <f>3148-2118</f>
        <v>1030</v>
      </c>
      <c r="H39" s="8">
        <v>-3</v>
      </c>
      <c r="I39">
        <v>213.4273</v>
      </c>
      <c r="J39">
        <v>126.185</v>
      </c>
      <c r="K39" s="7"/>
    </row>
    <row r="40" spans="1:11">
      <c r="A40" s="7" t="s">
        <v>19</v>
      </c>
      <c r="B40" s="7" t="s">
        <v>17</v>
      </c>
      <c r="C40" s="8">
        <v>30</v>
      </c>
      <c r="D40" s="8">
        <v>4</v>
      </c>
      <c r="E40" s="8">
        <v>9</v>
      </c>
      <c r="F40" s="8">
        <v>1.272073</v>
      </c>
      <c r="G40" s="7">
        <f>3137-2089</f>
        <v>1048</v>
      </c>
      <c r="H40" s="8">
        <v>3</v>
      </c>
      <c r="I40">
        <v>218.30199999999999</v>
      </c>
      <c r="J40">
        <v>126.38120000000001</v>
      </c>
      <c r="K40" s="7"/>
    </row>
    <row r="41" spans="1:11">
      <c r="A41" s="8" t="s">
        <v>19</v>
      </c>
      <c r="B41" s="7" t="s">
        <v>17</v>
      </c>
      <c r="C41" s="8">
        <v>33</v>
      </c>
      <c r="D41" s="8">
        <v>4</v>
      </c>
      <c r="E41" s="8">
        <v>40</v>
      </c>
      <c r="F41" s="8">
        <v>1.6187050000000001</v>
      </c>
      <c r="G41" s="7">
        <f>3364-2161</f>
        <v>1203</v>
      </c>
      <c r="H41" s="8">
        <v>5</v>
      </c>
      <c r="I41">
        <v>211.74760000000001</v>
      </c>
      <c r="J41">
        <v>126.1164</v>
      </c>
      <c r="K41" s="7"/>
    </row>
    <row r="42" spans="1:11">
      <c r="A42" s="8" t="s">
        <v>19</v>
      </c>
      <c r="B42" s="7" t="s">
        <v>17</v>
      </c>
      <c r="C42" s="8">
        <v>35</v>
      </c>
      <c r="D42" s="8">
        <v>3</v>
      </c>
      <c r="E42" s="8">
        <v>57</v>
      </c>
      <c r="F42" s="8">
        <v>1.0116909999999999</v>
      </c>
      <c r="G42" s="7">
        <f>3146-2101</f>
        <v>1045</v>
      </c>
      <c r="H42" s="8">
        <v>2</v>
      </c>
      <c r="I42">
        <v>125.8729</v>
      </c>
      <c r="J42">
        <v>121.5986</v>
      </c>
      <c r="K42" s="7"/>
    </row>
    <row r="43" spans="1:11">
      <c r="A43" s="8" t="s">
        <v>19</v>
      </c>
      <c r="B43" s="7" t="s">
        <v>17</v>
      </c>
      <c r="C43" s="8">
        <v>38</v>
      </c>
      <c r="D43" s="8">
        <v>3</v>
      </c>
      <c r="E43" s="8">
        <v>24</v>
      </c>
      <c r="F43" s="8">
        <v>1.0319240000000001</v>
      </c>
      <c r="G43" s="7">
        <f>3526-2373</f>
        <v>1153</v>
      </c>
      <c r="H43" s="8">
        <v>-3</v>
      </c>
      <c r="I43">
        <v>135.23939999999999</v>
      </c>
      <c r="J43">
        <v>122.2221</v>
      </c>
      <c r="K43" s="7"/>
    </row>
    <row r="44" spans="1:11">
      <c r="A44" s="8" t="s">
        <v>19</v>
      </c>
      <c r="B44" s="7" t="s">
        <v>17</v>
      </c>
      <c r="C44" s="8">
        <v>43</v>
      </c>
      <c r="D44" s="8">
        <v>4</v>
      </c>
      <c r="E44" s="8">
        <v>53</v>
      </c>
      <c r="F44" s="8">
        <v>1.0386690000000001</v>
      </c>
      <c r="G44">
        <f>3176-2088</f>
        <v>1088</v>
      </c>
      <c r="H44" s="8">
        <v>-4</v>
      </c>
      <c r="I44">
        <v>195.53530000000001</v>
      </c>
      <c r="J44">
        <v>125.42449999999999</v>
      </c>
    </row>
    <row r="45" spans="1:11">
      <c r="A45" s="8" t="s">
        <v>19</v>
      </c>
      <c r="B45" s="7" t="s">
        <v>17</v>
      </c>
      <c r="C45" s="8">
        <v>52</v>
      </c>
      <c r="D45" s="8">
        <v>3</v>
      </c>
      <c r="E45" s="8">
        <v>20</v>
      </c>
      <c r="F45" s="8">
        <v>0.96110600000000002</v>
      </c>
      <c r="G45">
        <f>3064-2040</f>
        <v>1024</v>
      </c>
      <c r="H45" s="8">
        <v>-10</v>
      </c>
      <c r="I45">
        <v>172.0232</v>
      </c>
      <c r="J45">
        <v>124.3117</v>
      </c>
    </row>
    <row r="46" spans="1:11">
      <c r="A46" t="s">
        <v>19</v>
      </c>
      <c r="B46" s="7" t="s">
        <v>17</v>
      </c>
      <c r="C46" s="8">
        <v>56</v>
      </c>
      <c r="D46" s="8">
        <v>1</v>
      </c>
      <c r="E46" s="8">
        <v>9</v>
      </c>
      <c r="F46" s="8">
        <v>1.0926260000000001</v>
      </c>
      <c r="G46">
        <f>3185-2135</f>
        <v>1050</v>
      </c>
      <c r="H46" s="8">
        <v>-4</v>
      </c>
      <c r="I46">
        <v>161.85169999999999</v>
      </c>
      <c r="J46">
        <v>123.78230000000001</v>
      </c>
    </row>
    <row r="47" spans="1:11">
      <c r="A47" t="s">
        <v>19</v>
      </c>
      <c r="B47" s="7" t="s">
        <v>17</v>
      </c>
      <c r="C47" s="8">
        <v>62</v>
      </c>
      <c r="D47" s="8">
        <v>2</v>
      </c>
      <c r="E47" s="8">
        <v>24</v>
      </c>
      <c r="F47" s="8">
        <v>0.88691500000000001</v>
      </c>
      <c r="G47">
        <f>3339-2220</f>
        <v>1119</v>
      </c>
      <c r="H47" s="8">
        <v>8</v>
      </c>
      <c r="I47">
        <v>140.86930000000001</v>
      </c>
      <c r="J47">
        <v>122.5763</v>
      </c>
    </row>
    <row r="48" spans="1:11">
      <c r="B48" s="7"/>
      <c r="C48" s="8"/>
      <c r="D48" s="8"/>
      <c r="E48" s="8">
        <v>42</v>
      </c>
      <c r="F48" s="8">
        <v>0.92738299999999996</v>
      </c>
      <c r="G48">
        <f>2998-2004</f>
        <v>994</v>
      </c>
      <c r="H48" s="8">
        <v>2</v>
      </c>
      <c r="I48">
        <v>208.84049999999999</v>
      </c>
      <c r="J48">
        <v>125.99630000000001</v>
      </c>
    </row>
    <row r="49" spans="1:10">
      <c r="B49" s="7"/>
      <c r="C49" s="8"/>
      <c r="D49" s="8"/>
      <c r="E49" s="8">
        <v>51</v>
      </c>
      <c r="F49" s="8">
        <v>0.85993699999999995</v>
      </c>
      <c r="G49">
        <f>2766-2194</f>
        <v>572</v>
      </c>
      <c r="H49" s="8">
        <v>2</v>
      </c>
      <c r="I49">
        <v>177.2379</v>
      </c>
      <c r="J49">
        <v>124.5711</v>
      </c>
    </row>
    <row r="50" spans="1:10">
      <c r="B50" s="7"/>
      <c r="C50" s="8"/>
      <c r="D50" s="8"/>
      <c r="E50" s="8">
        <v>53</v>
      </c>
      <c r="F50" s="8">
        <v>0.97122299999999995</v>
      </c>
      <c r="G50">
        <f>3181-2147</f>
        <v>1034</v>
      </c>
      <c r="H50" s="8">
        <v>5</v>
      </c>
      <c r="I50">
        <v>192.69640000000001</v>
      </c>
      <c r="J50">
        <v>125.2975</v>
      </c>
    </row>
    <row r="51" spans="1:10">
      <c r="A51" t="s">
        <v>19</v>
      </c>
      <c r="B51" s="7" t="s">
        <v>17</v>
      </c>
      <c r="C51" s="8">
        <v>63</v>
      </c>
      <c r="D51" s="8">
        <v>2</v>
      </c>
      <c r="E51" s="8">
        <v>1</v>
      </c>
      <c r="F51" s="8">
        <v>1.4163669999999999</v>
      </c>
      <c r="G51">
        <f>3212-2083</f>
        <v>1129</v>
      </c>
      <c r="H51">
        <f>33-41</f>
        <v>-8</v>
      </c>
      <c r="I51">
        <v>207.92590000000001</v>
      </c>
      <c r="J51">
        <v>125.95820000000001</v>
      </c>
    </row>
    <row r="52" spans="1:10">
      <c r="A52" t="s">
        <v>19</v>
      </c>
      <c r="B52" s="7" t="s">
        <v>17</v>
      </c>
      <c r="C52" s="8">
        <v>64</v>
      </c>
      <c r="D52" s="8">
        <v>2</v>
      </c>
      <c r="E52" s="8">
        <v>30.5</v>
      </c>
      <c r="F52" s="8">
        <v>0.98471200000000003</v>
      </c>
      <c r="G52">
        <f>3598-2729</f>
        <v>869</v>
      </c>
      <c r="H52">
        <v>2</v>
      </c>
      <c r="I52">
        <v>177.89840000000001</v>
      </c>
      <c r="J52">
        <v>124.60339999999999</v>
      </c>
    </row>
    <row r="53" spans="1:10">
      <c r="A53" t="s">
        <v>19</v>
      </c>
      <c r="B53" s="7" t="s">
        <v>17</v>
      </c>
      <c r="C53" s="8">
        <v>69</v>
      </c>
      <c r="D53" s="8">
        <v>2</v>
      </c>
      <c r="E53" s="8">
        <v>37</v>
      </c>
      <c r="F53" s="8">
        <v>1.0757639999999999</v>
      </c>
      <c r="G53">
        <f>3033-2014</f>
        <v>1019</v>
      </c>
      <c r="H53">
        <v>5</v>
      </c>
      <c r="I53">
        <v>205.19929999999999</v>
      </c>
      <c r="J53">
        <v>125.84350000000001</v>
      </c>
    </row>
    <row r="54" spans="1:10">
      <c r="A54" t="s">
        <v>19</v>
      </c>
      <c r="B54" s="7" t="s">
        <v>17</v>
      </c>
      <c r="C54" s="8">
        <v>72</v>
      </c>
      <c r="D54" s="8">
        <v>1</v>
      </c>
      <c r="E54" s="8">
        <v>44</v>
      </c>
      <c r="F54" s="8">
        <v>0.98808499999999999</v>
      </c>
      <c r="G54">
        <f>3150-2108</f>
        <v>1042</v>
      </c>
      <c r="H54">
        <f>39-48</f>
        <v>-9</v>
      </c>
      <c r="I54">
        <v>115.45569999999999</v>
      </c>
      <c r="J54">
        <v>120.84829999999999</v>
      </c>
    </row>
    <row r="55" spans="1:10">
      <c r="B55" s="7"/>
      <c r="C55" s="8"/>
      <c r="D55" s="8"/>
      <c r="E55" s="8">
        <v>49</v>
      </c>
      <c r="F55" s="8">
        <v>0.92738299999999996</v>
      </c>
      <c r="G55">
        <f>3230-2105</f>
        <v>1125</v>
      </c>
      <c r="H55">
        <v>-4</v>
      </c>
      <c r="I55">
        <v>123.4641</v>
      </c>
      <c r="J55">
        <v>121.4308</v>
      </c>
    </row>
    <row r="56" spans="1:10">
      <c r="A56" t="s">
        <v>19</v>
      </c>
      <c r="B56" s="7" t="s">
        <v>17</v>
      </c>
      <c r="C56" s="8">
        <v>73</v>
      </c>
      <c r="D56" s="8">
        <v>1</v>
      </c>
      <c r="E56" s="8">
        <v>7</v>
      </c>
      <c r="F56" s="8">
        <v>1.102743</v>
      </c>
      <c r="G56">
        <f>3032-2050</f>
        <v>982</v>
      </c>
      <c r="H56">
        <v>4</v>
      </c>
      <c r="I56">
        <v>128.9838</v>
      </c>
      <c r="J56">
        <v>121.8107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F1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File Analysis</vt:lpstr>
      <vt:lpstr>Graphs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Hilary B. Rollins</dc:creator>
  <cp:lastModifiedBy>Hilary B. Rollins</cp:lastModifiedBy>
  <dcterms:created xsi:type="dcterms:W3CDTF">2009-05-05T04:47:33Z</dcterms:created>
  <dcterms:modified xsi:type="dcterms:W3CDTF">2009-05-30T16:59:06Z</dcterms:modified>
</cp:coreProperties>
</file>