
<file path=[Content_Types].xml><?xml version="1.0" encoding="utf-8"?>
<Types xmlns="http://schemas.openxmlformats.org/package/2006/content-types"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harts/chart1.xml" ContentType="application/vnd.openxmlformats-officedocument.drawingml.chart+xml"/>
  <Override PartName="/xl/externalLinks/externalLink4.xml" ContentType="application/vnd.openxmlformats-officedocument.spreadsheetml.externalLink+xml"/>
  <Override PartName="/xl/worksheets/sheet4.xml" ContentType="application/vnd.openxmlformats-officedocument.spreadsheetml.worksheet+xml"/>
  <Default Extension="xml" ContentType="application/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externalLinks/externalLink8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xl/worksheets/sheet3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jpeg" ContentType="image/jpeg"/>
  <Override PartName="/xl/externalLinks/externalLink5.xml" ContentType="application/vnd.openxmlformats-officedocument.spreadsheetml.externalLink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xl/externalLinks/externalLink7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300" windowHeight="14940" tabRatio="500" activeTab="1"/>
  </bookViews>
  <sheets>
    <sheet name="Metadata" sheetId="5" r:id="rId1"/>
    <sheet name="Data" sheetId="1" r:id="rId2"/>
    <sheet name="Tests" sheetId="2" r:id="rId3"/>
    <sheet name="Call T-test" sheetId="4" r:id="rId4"/>
    <sheet name="Buzz T-test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" i="3"/>
  <c r="F5"/>
  <c r="E4"/>
  <c r="F4"/>
  <c r="E5" i="4"/>
  <c r="F5"/>
  <c r="E4"/>
  <c r="F4"/>
  <c r="O36" i="1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4"/>
  <c r="C65"/>
  <c r="C66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4"/>
  <c r="N65"/>
  <c r="N6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4"/>
  <c r="O65"/>
  <c r="O66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4"/>
  <c r="B65"/>
  <c r="B66"/>
  <c r="O63"/>
  <c r="N63"/>
  <c r="C63"/>
  <c r="B63"/>
  <c r="I22"/>
  <c r="I3"/>
  <c r="F3"/>
  <c r="I4"/>
  <c r="L4"/>
  <c r="I5"/>
  <c r="L5"/>
  <c r="I6"/>
  <c r="L6"/>
  <c r="I7"/>
  <c r="L7"/>
  <c r="I8"/>
  <c r="L8"/>
  <c r="I9"/>
  <c r="L9"/>
  <c r="I10"/>
  <c r="L10"/>
  <c r="I11"/>
  <c r="L11"/>
  <c r="I12"/>
  <c r="L12"/>
  <c r="I13"/>
  <c r="L13"/>
  <c r="I14"/>
  <c r="L14"/>
  <c r="I15"/>
  <c r="L15"/>
  <c r="I16"/>
  <c r="L16"/>
  <c r="I17"/>
  <c r="L17"/>
  <c r="I18"/>
  <c r="L18"/>
  <c r="I19"/>
  <c r="L19"/>
  <c r="I20"/>
  <c r="L20"/>
  <c r="I21"/>
  <c r="L21"/>
  <c r="L22"/>
  <c r="I23"/>
  <c r="L23"/>
  <c r="I24"/>
  <c r="L24"/>
  <c r="I25"/>
  <c r="L25"/>
  <c r="I26"/>
  <c r="L26"/>
  <c r="I27"/>
  <c r="L27"/>
  <c r="L3"/>
  <c r="I2"/>
  <c r="L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"/>
  <c r="K11" i="5"/>
  <c r="J2"/>
  <c r="J3"/>
  <c r="J4"/>
  <c r="J5"/>
  <c r="J6"/>
  <c r="J7"/>
  <c r="J8"/>
  <c r="J9"/>
  <c r="J11"/>
  <c r="F33"/>
  <c r="F32"/>
  <c r="F31"/>
  <c r="P2"/>
  <c r="P3"/>
  <c r="P4"/>
  <c r="P5"/>
  <c r="P6"/>
  <c r="P7"/>
  <c r="P8"/>
  <c r="P9"/>
  <c r="P11"/>
  <c r="M2"/>
  <c r="M3"/>
  <c r="M4"/>
  <c r="M5"/>
  <c r="M6"/>
  <c r="M7"/>
  <c r="M8"/>
  <c r="M9"/>
  <c r="M11"/>
  <c r="C32"/>
  <c r="C33"/>
  <c r="D33"/>
  <c r="E33"/>
  <c r="D32"/>
  <c r="E32"/>
  <c r="C31"/>
  <c r="D31"/>
  <c r="E31"/>
  <c r="B33"/>
  <c r="B32"/>
  <c r="B31"/>
  <c r="D4" i="2"/>
  <c r="G4"/>
  <c r="H4"/>
  <c r="D5"/>
  <c r="G5"/>
  <c r="H5"/>
  <c r="D6"/>
  <c r="G6"/>
  <c r="H6"/>
  <c r="D7"/>
  <c r="G7"/>
  <c r="H7"/>
  <c r="D8"/>
  <c r="G8"/>
  <c r="H8"/>
  <c r="D9"/>
  <c r="G9"/>
  <c r="H9"/>
  <c r="D10"/>
  <c r="G10"/>
  <c r="H10"/>
  <c r="D11"/>
  <c r="G11"/>
  <c r="H11"/>
  <c r="D12"/>
  <c r="G12"/>
  <c r="H12"/>
  <c r="D13"/>
  <c r="G13"/>
  <c r="H13"/>
  <c r="D14"/>
  <c r="G14"/>
  <c r="H14"/>
  <c r="D15"/>
  <c r="G15"/>
  <c r="H15"/>
  <c r="D16"/>
  <c r="G16"/>
  <c r="H16"/>
  <c r="D17"/>
  <c r="G17"/>
  <c r="H17"/>
  <c r="D18"/>
  <c r="G18"/>
  <c r="H18"/>
  <c r="D19"/>
  <c r="G19"/>
  <c r="H19"/>
  <c r="D20"/>
  <c r="G20"/>
  <c r="H20"/>
  <c r="D21"/>
  <c r="G21"/>
  <c r="H21"/>
  <c r="D22"/>
  <c r="G22"/>
  <c r="H22"/>
  <c r="D23"/>
  <c r="G23"/>
  <c r="H23"/>
  <c r="D24"/>
  <c r="G24"/>
  <c r="H24"/>
  <c r="D25"/>
  <c r="G25"/>
  <c r="H25"/>
  <c r="D26"/>
  <c r="G26"/>
  <c r="H26"/>
  <c r="D27"/>
  <c r="G27"/>
  <c r="H27"/>
  <c r="D28"/>
  <c r="G28"/>
  <c r="H28"/>
  <c r="D3"/>
  <c r="G3"/>
  <c r="H3"/>
  <c r="L3"/>
  <c r="O3"/>
  <c r="P3"/>
  <c r="G36"/>
  <c r="G37"/>
  <c r="G38"/>
  <c r="G35"/>
  <c r="D36"/>
  <c r="D37"/>
  <c r="D38"/>
  <c r="D35"/>
  <c r="O28"/>
  <c r="O26"/>
  <c r="O25"/>
  <c r="O22"/>
  <c r="O21"/>
  <c r="O20"/>
  <c r="O17"/>
  <c r="O16"/>
  <c r="O15"/>
  <c r="O14"/>
  <c r="O12"/>
  <c r="O11"/>
  <c r="O7"/>
  <c r="O5"/>
  <c r="L28"/>
  <c r="L26"/>
  <c r="L23"/>
  <c r="L22"/>
  <c r="L21"/>
  <c r="L15"/>
  <c r="L12"/>
  <c r="L10"/>
  <c r="L7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6"/>
  <c r="F37"/>
  <c r="F38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36"/>
  <c r="C37"/>
  <c r="C38"/>
  <c r="C35"/>
  <c r="P7"/>
  <c r="O10"/>
  <c r="P10"/>
  <c r="P12"/>
  <c r="P15"/>
  <c r="P21"/>
  <c r="P22"/>
  <c r="O23"/>
  <c r="P23"/>
  <c r="P26"/>
  <c r="P28"/>
  <c r="L5"/>
  <c r="P5"/>
  <c r="L11"/>
  <c r="P11"/>
  <c r="L14"/>
  <c r="P14"/>
  <c r="L16"/>
  <c r="P16"/>
  <c r="L17"/>
  <c r="P17"/>
  <c r="L20"/>
  <c r="P20"/>
  <c r="L25"/>
  <c r="P25"/>
  <c r="L4"/>
  <c r="O4"/>
  <c r="P4"/>
  <c r="L6"/>
  <c r="O6"/>
  <c r="P6"/>
  <c r="L8"/>
  <c r="O8"/>
  <c r="P8"/>
  <c r="L9"/>
  <c r="O9"/>
  <c r="P9"/>
  <c r="L13"/>
  <c r="O13"/>
  <c r="P13"/>
  <c r="L18"/>
  <c r="O18"/>
  <c r="P18"/>
  <c r="L19"/>
  <c r="O19"/>
  <c r="P19"/>
  <c r="L24"/>
  <c r="O24"/>
  <c r="P24"/>
  <c r="L27"/>
  <c r="O27"/>
  <c r="P27"/>
  <c r="P35"/>
  <c r="P36"/>
  <c r="P37"/>
  <c r="Q35"/>
  <c r="P38"/>
  <c r="O36"/>
  <c r="O37"/>
  <c r="O38"/>
  <c r="O35"/>
  <c r="L36"/>
  <c r="L37"/>
  <c r="L38"/>
  <c r="L35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36"/>
  <c r="N37"/>
  <c r="N38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36"/>
  <c r="K37"/>
  <c r="K38"/>
  <c r="N35"/>
  <c r="K35"/>
  <c r="F35"/>
</calcChain>
</file>

<file path=xl/sharedStrings.xml><?xml version="1.0" encoding="utf-8"?>
<sst xmlns="http://schemas.openxmlformats.org/spreadsheetml/2006/main" count="198" uniqueCount="128">
  <si>
    <t>a bit of boat noise scattered throughout</t>
    <phoneticPr fontId="3" type="noConversion"/>
  </si>
  <si>
    <t># of calls</t>
    <phoneticPr fontId="3" type="noConversion"/>
  </si>
  <si>
    <t># of calls</t>
    <phoneticPr fontId="3" type="noConversion"/>
  </si>
  <si>
    <t>Date</t>
    <phoneticPr fontId="3" type="noConversion"/>
  </si>
  <si>
    <t># of Whales</t>
    <phoneticPr fontId="3" type="noConversion"/>
  </si>
  <si>
    <t>Difference</t>
    <phoneticPr fontId="3" type="noConversion"/>
  </si>
  <si>
    <t>Comparing Means [ Paired two-sample t-test ]</t>
  </si>
  <si>
    <t>Pearson Correlation Coefficient</t>
  </si>
  <si>
    <t>Before</t>
    <phoneticPr fontId="3" type="noConversion"/>
  </si>
  <si>
    <t>After</t>
    <phoneticPr fontId="3" type="noConversion"/>
  </si>
  <si>
    <t>Recording Start</t>
    <phoneticPr fontId="3" type="noConversion"/>
  </si>
  <si>
    <t>Recording Stop</t>
    <phoneticPr fontId="3" type="noConversion"/>
  </si>
  <si>
    <t>Turn Around</t>
    <phoneticPr fontId="3" type="noConversion"/>
  </si>
  <si>
    <t>NOTES</t>
    <phoneticPr fontId="3" type="noConversion"/>
  </si>
  <si>
    <t>Before Turn Start</t>
    <phoneticPr fontId="3" type="noConversion"/>
  </si>
  <si>
    <t>After Turn Stop</t>
    <phoneticPr fontId="3" type="noConversion"/>
  </si>
  <si>
    <t>Varience</t>
  </si>
  <si>
    <t>Varience</t>
    <phoneticPr fontId="3" type="noConversion"/>
  </si>
  <si>
    <t>Mean</t>
  </si>
  <si>
    <t>Mean</t>
    <phoneticPr fontId="3" type="noConversion"/>
  </si>
  <si>
    <t>SD</t>
  </si>
  <si>
    <t>SD</t>
    <phoneticPr fontId="3" type="noConversion"/>
  </si>
  <si>
    <t>Date</t>
    <phoneticPr fontId="3" type="noConversion"/>
  </si>
  <si>
    <t>Pod</t>
    <phoneticPr fontId="3" type="noConversion"/>
  </si>
  <si>
    <t>Year</t>
    <phoneticPr fontId="3" type="noConversion"/>
  </si>
  <si>
    <t># of observations</t>
    <phoneticPr fontId="3" type="noConversion"/>
  </si>
  <si>
    <t>#of turns with recordings</t>
    <phoneticPr fontId="3" type="noConversion"/>
  </si>
  <si>
    <t># of usable turns</t>
    <phoneticPr fontId="3" type="noConversion"/>
  </si>
  <si>
    <t>days of observations</t>
    <phoneticPr fontId="3" type="noConversion"/>
  </si>
  <si>
    <t>5/21-8/10</t>
    <phoneticPr fontId="3" type="noConversion"/>
  </si>
  <si>
    <t># of turns</t>
    <phoneticPr fontId="3" type="noConversion"/>
  </si>
  <si>
    <t>5/20-8/8</t>
    <phoneticPr fontId="3" type="noConversion"/>
  </si>
  <si>
    <t>5/20-8/5</t>
    <phoneticPr fontId="3" type="noConversion"/>
  </si>
  <si>
    <t>5/21-8/7</t>
    <phoneticPr fontId="3" type="noConversion"/>
  </si>
  <si>
    <t>5/21-8/9</t>
    <phoneticPr fontId="3" type="noConversion"/>
  </si>
  <si>
    <t>5/20-8/7</t>
    <phoneticPr fontId="3" type="noConversion"/>
  </si>
  <si>
    <t>J,K</t>
    <phoneticPr fontId="3" type="noConversion"/>
  </si>
  <si>
    <t>5/23-8/10</t>
    <phoneticPr fontId="3" type="noConversion"/>
  </si>
  <si>
    <t>5/20-8/9</t>
    <phoneticPr fontId="3" type="noConversion"/>
  </si>
  <si>
    <t>K</t>
    <phoneticPr fontId="3" type="noConversion"/>
  </si>
  <si>
    <t>L</t>
    <phoneticPr fontId="3" type="noConversion"/>
  </si>
  <si>
    <t>?</t>
    <phoneticPr fontId="3" type="noConversion"/>
  </si>
  <si>
    <t>?</t>
    <phoneticPr fontId="3" type="noConversion"/>
  </si>
  <si>
    <t>KJ</t>
    <phoneticPr fontId="3" type="noConversion"/>
  </si>
  <si>
    <t>K</t>
    <phoneticPr fontId="3" type="noConversion"/>
  </si>
  <si>
    <t>?</t>
    <phoneticPr fontId="3" type="noConversion"/>
  </si>
  <si>
    <t>J</t>
    <phoneticPr fontId="3" type="noConversion"/>
  </si>
  <si>
    <t>J</t>
    <phoneticPr fontId="3" type="noConversion"/>
  </si>
  <si>
    <t>L</t>
    <phoneticPr fontId="3" type="noConversion"/>
  </si>
  <si>
    <t>J</t>
    <phoneticPr fontId="3" type="noConversion"/>
  </si>
  <si>
    <t>% of time turn</t>
    <phoneticPr fontId="3" type="noConversion"/>
  </si>
  <si>
    <t>SEM</t>
  </si>
  <si>
    <t>SEM</t>
    <phoneticPr fontId="3" type="noConversion"/>
  </si>
  <si>
    <t>Call</t>
  </si>
  <si>
    <t xml:space="preserve"> Rates</t>
  </si>
  <si>
    <t>Buzz</t>
  </si>
  <si>
    <t>Rates</t>
  </si>
  <si>
    <t>Before Turn</t>
  </si>
  <si>
    <t>After Turn</t>
  </si>
  <si>
    <t>Sqrt</t>
    <phoneticPr fontId="3" type="noConversion"/>
  </si>
  <si>
    <t>Log</t>
    <phoneticPr fontId="3" type="noConversion"/>
  </si>
  <si>
    <t>Difference</t>
    <phoneticPr fontId="3" type="noConversion"/>
  </si>
  <si>
    <t>t vlaue</t>
    <phoneticPr fontId="3" type="noConversion"/>
  </si>
  <si>
    <t>Descriptive Statistics</t>
  </si>
  <si>
    <t>VAR</t>
  </si>
  <si>
    <t>Sample size</t>
  </si>
  <si>
    <t>Variance</t>
  </si>
  <si>
    <t>SD</t>
    <phoneticPr fontId="3" type="noConversion"/>
  </si>
  <si>
    <t>SEM</t>
    <phoneticPr fontId="3" type="noConversion"/>
  </si>
  <si>
    <t>Summary</t>
  </si>
  <si>
    <t>Degrees Of Freedom</t>
  </si>
  <si>
    <t>Hypothesized Mean Difference</t>
  </si>
  <si>
    <t>Test Statistics</t>
  </si>
  <si>
    <t>Pooled Variance</t>
  </si>
  <si>
    <t>Two-tailed distribution</t>
  </si>
  <si>
    <t>p-level</t>
  </si>
  <si>
    <t>t Critical Value (5%)</t>
  </si>
  <si>
    <t>One-tailed distribution</t>
  </si>
  <si>
    <t>G-criterion</t>
  </si>
  <si>
    <t>Critical Value (5%)</t>
  </si>
  <si>
    <t>Six Minutes Before Direction Change</t>
    <phoneticPr fontId="3" type="noConversion"/>
  </si>
  <si>
    <t>Six Minutes After Direction Change</t>
    <phoneticPr fontId="3" type="noConversion"/>
  </si>
  <si>
    <t>Pagurova criterion</t>
  </si>
  <si>
    <t>Ratio of variances parameter</t>
  </si>
  <si>
    <t>Paired t-test</t>
    <phoneticPr fontId="3" type="noConversion"/>
  </si>
  <si>
    <t>logrythmic transform</t>
    <phoneticPr fontId="3" type="noConversion"/>
  </si>
  <si>
    <t>sqrt</t>
    <phoneticPr fontId="3" type="noConversion"/>
  </si>
  <si>
    <t>SD</t>
    <phoneticPr fontId="3" type="noConversion"/>
  </si>
  <si>
    <t>SEM</t>
    <phoneticPr fontId="3" type="noConversion"/>
  </si>
  <si>
    <t>Paired t test</t>
    <phoneticPr fontId="3" type="noConversion"/>
  </si>
  <si>
    <t>square root transform</t>
    <phoneticPr fontId="3" type="noConversion"/>
  </si>
  <si>
    <t>transform to get rid of variance between variances.</t>
    <phoneticPr fontId="3" type="noConversion"/>
  </si>
  <si>
    <t>Mean</t>
    <phoneticPr fontId="3" type="noConversion"/>
  </si>
  <si>
    <t>Variance</t>
    <phoneticPr fontId="3" type="noConversion"/>
  </si>
  <si>
    <t>Some Background noise</t>
    <phoneticPr fontId="3" type="noConversion"/>
  </si>
  <si>
    <t>ok recording, only goes to 11k, lsome background noise</t>
    <phoneticPr fontId="3" type="noConversion"/>
  </si>
  <si>
    <t>ok recording, some background noise</t>
    <phoneticPr fontId="3" type="noConversion"/>
  </si>
  <si>
    <t>interferance, weird cal tone and strange modulated tones (navy testing?)</t>
    <phoneticPr fontId="3" type="noConversion"/>
  </si>
  <si>
    <t xml:space="preserve"> background noise</t>
    <phoneticPr fontId="3" type="noConversion"/>
  </si>
  <si>
    <t>interfreance in left hydrophone channel</t>
    <phoneticPr fontId="3" type="noConversion"/>
  </si>
  <si>
    <t>Call</t>
    <phoneticPr fontId="3" type="noConversion"/>
  </si>
  <si>
    <t xml:space="preserve"> Rates</t>
    <phoneticPr fontId="3" type="noConversion"/>
  </si>
  <si>
    <t>Rates</t>
    <phoneticPr fontId="3" type="noConversion"/>
  </si>
  <si>
    <t>Buzz</t>
    <phoneticPr fontId="3" type="noConversion"/>
  </si>
  <si>
    <t>boat noise sparatically throughout</t>
    <phoneticPr fontId="3" type="noConversion"/>
  </si>
  <si>
    <t>loud boat noise starting 2 min from turn and continuing through end</t>
    <phoneticPr fontId="3" type="noConversion"/>
  </si>
  <si>
    <t>boat noise</t>
    <phoneticPr fontId="3" type="noConversion"/>
  </si>
  <si>
    <t>Turn</t>
    <phoneticPr fontId="3" type="noConversion"/>
  </si>
  <si>
    <t>lots of boat noise right beore turn and then after for most of it (31 calls 2 buzzes) It hink that this is a bad choice to use because you can hear so much of the after time.</t>
    <phoneticPr fontId="3" type="noConversion"/>
  </si>
  <si>
    <t>boat noise in background calls very faint, whales probably far away</t>
    <phoneticPr fontId="3" type="noConversion"/>
  </si>
  <si>
    <t>AC46</t>
    <phoneticPr fontId="3" type="noConversion"/>
  </si>
  <si>
    <t>AC38 boat near end</t>
    <phoneticPr fontId="3" type="noConversion"/>
  </si>
  <si>
    <t>lots of boat noise for most of 10 before and 10 after.</t>
    <phoneticPr fontId="3" type="noConversion"/>
  </si>
  <si>
    <t>terrible recording, only goes to 11k, lots of background noise</t>
    <phoneticPr fontId="3" type="noConversion"/>
  </si>
  <si>
    <t>Six Minutes Before Direction Change</t>
    <phoneticPr fontId="3" type="noConversion"/>
  </si>
  <si>
    <t>Before DC</t>
    <phoneticPr fontId="3" type="noConversion"/>
  </si>
  <si>
    <t>After DC</t>
    <phoneticPr fontId="3" type="noConversion"/>
  </si>
  <si>
    <t>Before DC</t>
    <phoneticPr fontId="3" type="noConversion"/>
  </si>
  <si>
    <t>Average</t>
    <phoneticPr fontId="3" type="noConversion"/>
  </si>
  <si>
    <t>Average</t>
    <phoneticPr fontId="3" type="noConversion"/>
  </si>
  <si>
    <t>Percent of usable turns</t>
    <phoneticPr fontId="3" type="noConversion"/>
  </si>
  <si>
    <t>% time there</t>
    <phoneticPr fontId="3" type="noConversion"/>
  </si>
  <si>
    <t>Six Minutes After Direction Change</t>
    <phoneticPr fontId="3" type="noConversion"/>
  </si>
  <si>
    <t>Average minutes of Observation</t>
    <phoneticPr fontId="3" type="noConversion"/>
  </si>
  <si>
    <t>lots of background noise from before turn to after turn</t>
    <phoneticPr fontId="3" type="noConversion"/>
  </si>
  <si>
    <t>Boat noise half way through last 10</t>
    <phoneticPr fontId="3" type="noConversion"/>
  </si>
  <si>
    <t># buzzes</t>
    <phoneticPr fontId="3" type="noConversion"/>
  </si>
  <si>
    <t>#buzzes</t>
    <phoneticPr fontId="3" type="noConversion"/>
  </si>
</sst>
</file>

<file path=xl/styles.xml><?xml version="1.0" encoding="utf-8"?>
<styleSheet xmlns="http://schemas.openxmlformats.org/spreadsheetml/2006/main">
  <numFmts count="3">
    <numFmt numFmtId="164" formatCode="0.0000"/>
    <numFmt numFmtId="165" formatCode="#,##0.#####"/>
    <numFmt numFmtId="166" formatCode="0.#####E+#0"/>
  </numFmts>
  <fonts count="6">
    <font>
      <sz val="10"/>
      <name val="Verdana"/>
    </font>
    <font>
      <sz val="10"/>
      <name val="Verdana"/>
    </font>
    <font>
      <sz val="10"/>
      <name val="Verdana"/>
    </font>
    <font>
      <sz val="8"/>
      <name val="Verdana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2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21" fontId="0" fillId="2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3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/>
    </xf>
    <xf numFmtId="21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21" fontId="2" fillId="2" borderId="0" xfId="0" applyNumberFormat="1" applyFont="1" applyFill="1" applyAlignment="1">
      <alignment horizontal="center"/>
    </xf>
    <xf numFmtId="21" fontId="2" fillId="3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2" fillId="4" borderId="0" xfId="0" applyNumberFormat="1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21" fontId="0" fillId="4" borderId="0" xfId="0" applyNumberFormat="1" applyFill="1" applyAlignment="1">
      <alignment horizontal="center"/>
    </xf>
    <xf numFmtId="21" fontId="2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2" fillId="4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2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1" fontId="2" fillId="3" borderId="0" xfId="0" applyNumberFormat="1" applyFont="1" applyFill="1" applyAlignment="1">
      <alignment horizontal="center" wrapText="1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left"/>
    </xf>
    <xf numFmtId="2" fontId="0" fillId="0" borderId="0" xfId="0" applyNumberFormat="1" applyFill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0" fillId="0" borderId="2" xfId="0" applyBorder="1"/>
    <xf numFmtId="0" fontId="0" fillId="0" borderId="1" xfId="0" applyBorder="1"/>
    <xf numFmtId="0" fontId="5" fillId="0" borderId="3" xfId="0" applyFont="1" applyBorder="1"/>
    <xf numFmtId="0" fontId="0" fillId="0" borderId="3" xfId="0" applyBorder="1"/>
    <xf numFmtId="0" fontId="5" fillId="4" borderId="2" xfId="0" applyFont="1" applyFill="1" applyBorder="1"/>
    <xf numFmtId="165" fontId="0" fillId="0" borderId="0" xfId="0" applyNumberFormat="1"/>
    <xf numFmtId="165" fontId="0" fillId="0" borderId="2" xfId="0" applyNumberFormat="1" applyBorder="1"/>
    <xf numFmtId="166" fontId="0" fillId="0" borderId="0" xfId="0" applyNumberFormat="1"/>
    <xf numFmtId="165" fontId="0" fillId="0" borderId="3" xfId="0" applyNumberFormat="1" applyBorder="1"/>
    <xf numFmtId="165" fontId="0" fillId="4" borderId="2" xfId="0" applyNumberFormat="1" applyFill="1" applyBorder="1"/>
    <xf numFmtId="0" fontId="0" fillId="4" borderId="0" xfId="0" applyFill="1"/>
    <xf numFmtId="14" fontId="0" fillId="0" borderId="0" xfId="0" applyNumberFormat="1"/>
    <xf numFmtId="2" fontId="0" fillId="0" borderId="0" xfId="0" applyNumberFormat="1"/>
    <xf numFmtId="2" fontId="0" fillId="2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0" xfId="0" applyFill="1"/>
    <xf numFmtId="2" fontId="0" fillId="0" borderId="0" xfId="0" applyNumberFormat="1" applyFill="1"/>
    <xf numFmtId="2" fontId="0" fillId="0" borderId="0" xfId="0" applyNumberFormat="1"/>
    <xf numFmtId="2" fontId="1" fillId="0" borderId="0" xfId="0" applyNumberFormat="1" applyFont="1"/>
    <xf numFmtId="0" fontId="5" fillId="0" borderId="3" xfId="0" applyFont="1" applyBorder="1"/>
    <xf numFmtId="0" fontId="0" fillId="0" borderId="3" xfId="0" applyBorder="1"/>
    <xf numFmtId="0" fontId="4" fillId="0" borderId="3" xfId="0" applyFont="1" applyBorder="1"/>
    <xf numFmtId="0" fontId="4" fillId="5" borderId="3" xfId="0" applyFont="1" applyFill="1" applyBorder="1" applyAlignment="1">
      <alignment horizontal="center"/>
    </xf>
    <xf numFmtId="0" fontId="5" fillId="4" borderId="2" xfId="0" applyFont="1" applyFill="1" applyBorder="1"/>
    <xf numFmtId="0" fontId="0" fillId="4" borderId="2" xfId="0" applyFill="1" applyBorder="1"/>
    <xf numFmtId="0" fontId="4" fillId="4" borderId="2" xfId="0" applyFont="1" applyFill="1" applyBorder="1"/>
    <xf numFmtId="0" fontId="5" fillId="0" borderId="2" xfId="0" applyFont="1" applyBorder="1"/>
    <xf numFmtId="0" fontId="0" fillId="0" borderId="2" xfId="0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Call Rate</c:v>
          </c:tx>
          <c:dLbls>
            <c:dLbl>
              <c:idx val="0"/>
              <c:layout>
                <c:manualLayout>
                  <c:x val="-0.00277777777777783"/>
                  <c:y val="0.37962962962963"/>
                </c:manualLayout>
              </c:layout>
              <c:showVal val="1"/>
            </c:dLbl>
            <c:dLbl>
              <c:idx val="1"/>
              <c:layout>
                <c:manualLayout>
                  <c:x val="0.00277753280839895"/>
                  <c:y val="0.337770964113357"/>
                </c:manualLayout>
              </c:layout>
              <c:showVal val="1"/>
            </c:dLbl>
            <c:showVal val="1"/>
          </c:dLbls>
          <c:errBars>
            <c:errBarType val="both"/>
            <c:errValType val="cust"/>
            <c:plus>
              <c:numRef>
                <c:f>Data!$B$66:$C$66</c:f>
                <c:numCache>
                  <c:formatCode>General</c:formatCode>
                  <c:ptCount val="2"/>
                  <c:pt idx="0">
                    <c:v>0.398397388842819</c:v>
                  </c:pt>
                  <c:pt idx="1">
                    <c:v>0.274962941465752</c:v>
                  </c:pt>
                </c:numCache>
              </c:numRef>
            </c:plus>
            <c:minus>
              <c:numRef>
                <c:f>Data!$B$66:$C$66</c:f>
                <c:numCache>
                  <c:formatCode>General</c:formatCode>
                  <c:ptCount val="2"/>
                  <c:pt idx="0">
                    <c:v>0.398397388842819</c:v>
                  </c:pt>
                  <c:pt idx="1">
                    <c:v>0.274962941465752</c:v>
                  </c:pt>
                </c:numCache>
              </c:numRef>
            </c:minus>
          </c:errBars>
          <c:cat>
            <c:strRef>
              <c:f>Data!$B$35:$C$35</c:f>
              <c:strCache>
                <c:ptCount val="2"/>
                <c:pt idx="0">
                  <c:v>Six Minutes Before Direction Change</c:v>
                </c:pt>
                <c:pt idx="1">
                  <c:v>Six Minutes After Direction Change</c:v>
                </c:pt>
              </c:strCache>
            </c:strRef>
          </c:cat>
          <c:val>
            <c:numRef>
              <c:f>Data!$B$63:$C$63</c:f>
              <c:numCache>
                <c:formatCode>0.00</c:formatCode>
                <c:ptCount val="2"/>
                <c:pt idx="0">
                  <c:v>1.048999234196603</c:v>
                </c:pt>
                <c:pt idx="1">
                  <c:v>0.81549563482613</c:v>
                </c:pt>
              </c:numCache>
            </c:numRef>
          </c:val>
        </c:ser>
        <c:axId val="551360456"/>
        <c:axId val="551377688"/>
      </c:barChart>
      <c:catAx>
        <c:axId val="551360456"/>
        <c:scaling>
          <c:orientation val="minMax"/>
        </c:scaling>
        <c:axPos val="b"/>
        <c:tickLblPos val="nextTo"/>
        <c:crossAx val="551377688"/>
        <c:crosses val="autoZero"/>
        <c:auto val="1"/>
        <c:lblAlgn val="ctr"/>
        <c:lblOffset val="100"/>
      </c:catAx>
      <c:valAx>
        <c:axId val="5513776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calls/whale/minute</a:t>
                </a:r>
              </a:p>
            </c:rich>
          </c:tx>
          <c:layout/>
        </c:title>
        <c:numFmt formatCode="0.00" sourceLinked="1"/>
        <c:tickLblPos val="nextTo"/>
        <c:crossAx val="551360456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Buzz Rate</c:v>
          </c:tx>
          <c:dLbls>
            <c:dLbl>
              <c:idx val="0"/>
              <c:layout>
                <c:manualLayout>
                  <c:x val="-0.00277777777777783"/>
                  <c:y val="0.402777777777778"/>
                </c:manualLayout>
              </c:layout>
              <c:showVal val="1"/>
            </c:dLbl>
            <c:dLbl>
              <c:idx val="1"/>
              <c:layout>
                <c:manualLayout>
                  <c:x val="0.0"/>
                  <c:y val="0.129629629629629"/>
                </c:manualLayout>
              </c:layout>
              <c:showVal val="1"/>
            </c:dLbl>
            <c:showVal val="1"/>
          </c:dLbls>
          <c:errBars>
            <c:errBarType val="both"/>
            <c:errValType val="cust"/>
            <c:plus>
              <c:numRef>
                <c:f>Data!$N$66:$O$66</c:f>
                <c:numCache>
                  <c:formatCode>General</c:formatCode>
                  <c:ptCount val="2"/>
                  <c:pt idx="0">
                    <c:v>0.0811007505659054</c:v>
                  </c:pt>
                  <c:pt idx="1">
                    <c:v>0.0211181877728511</c:v>
                  </c:pt>
                </c:numCache>
              </c:numRef>
            </c:plus>
            <c:minus>
              <c:numRef>
                <c:f>Data!$N$66:$O$66</c:f>
                <c:numCache>
                  <c:formatCode>General</c:formatCode>
                  <c:ptCount val="2"/>
                  <c:pt idx="0">
                    <c:v>0.0811007505659054</c:v>
                  </c:pt>
                  <c:pt idx="1">
                    <c:v>0.0211181877728511</c:v>
                  </c:pt>
                </c:numCache>
              </c:numRef>
            </c:minus>
          </c:errBars>
          <c:cat>
            <c:strRef>
              <c:f>Data!$N$35:$O$35</c:f>
              <c:strCache>
                <c:ptCount val="2"/>
                <c:pt idx="0">
                  <c:v>Six Minutes Before Direction Change</c:v>
                </c:pt>
                <c:pt idx="1">
                  <c:v>Six Minutes After Direction Change</c:v>
                </c:pt>
              </c:strCache>
            </c:strRef>
          </c:cat>
          <c:val>
            <c:numRef>
              <c:f>Data!$N$63:$O$63</c:f>
              <c:numCache>
                <c:formatCode>0.00</c:formatCode>
                <c:ptCount val="2"/>
                <c:pt idx="0">
                  <c:v>0.180728664610244</c:v>
                </c:pt>
                <c:pt idx="1">
                  <c:v>0.0515310712679134</c:v>
                </c:pt>
              </c:numCache>
            </c:numRef>
          </c:val>
        </c:ser>
        <c:axId val="638583848"/>
        <c:axId val="567262440"/>
      </c:barChart>
      <c:catAx>
        <c:axId val="638583848"/>
        <c:scaling>
          <c:orientation val="minMax"/>
        </c:scaling>
        <c:axPos val="b"/>
        <c:tickLblPos val="nextTo"/>
        <c:crossAx val="567262440"/>
        <c:crosses val="autoZero"/>
        <c:auto val="1"/>
        <c:lblAlgn val="ctr"/>
        <c:lblOffset val="100"/>
      </c:catAx>
      <c:valAx>
        <c:axId val="5672624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bnuzzes</a:t>
                </a:r>
              </a:p>
              <a:p>
                <a:pPr>
                  <a:defRPr/>
                </a:pPr>
                <a:r>
                  <a:rPr lang="en-US"/>
                  <a:t>/whale/minute</a:t>
                </a:r>
              </a:p>
            </c:rich>
          </c:tx>
          <c:layout/>
        </c:title>
        <c:numFmt formatCode="0.00" sourceLinked="1"/>
        <c:tickLblPos val="nextTo"/>
        <c:crossAx val="638583848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165100</xdr:colOff>
      <xdr:row>37</xdr:row>
      <xdr:rowOff>12700</xdr:rowOff>
    </xdr:from>
    <xdr:to>
      <xdr:col>8</xdr:col>
      <xdr:colOff>406400</xdr:colOff>
      <xdr:row>53</xdr:row>
      <xdr:rowOff>127000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863600</xdr:colOff>
      <xdr:row>37</xdr:row>
      <xdr:rowOff>38100</xdr:rowOff>
    </xdr:from>
    <xdr:to>
      <xdr:col>12</xdr:col>
      <xdr:colOff>2070100</xdr:colOff>
      <xdr:row>53</xdr:row>
      <xdr:rowOff>139700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carlson/Me/Beam%20Reach/Research%20Paper/Data/Lighthouse:Dr.%20Otis/Orcdat/Orcdat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carlson/Me/Beam%20Reach/Research%20Paper/Data/Lighthouse:Dr.%20Otis/Orcdat/Orcdat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carlson/Me/Beam%20Reach/Research%20Paper/Data/Lighthouse:Dr.%20Otis/Orcdat/OrcDat%202006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carlson/Me/Beam%20Reach/Research%20Paper/Data/Lighthouse:Dr.%20Otis/Orcdat/Orcdat%20200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carlson/Me/Beam%20Reach/Research%20Paper/Data/Lighthouse:Dr.%20Otis/Orcdat/Orcdat%202004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carlson/Me/Beam%20Reach/Research%20Paper/Data/Lighthouse:Dr.%20Otis/Orcdat/Orcdat%20200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carlson/Me/Beam%20Reach/Research%20Paper/Data/Lighthouse:Dr.%20Otis/Orcdat/Orcdat%202002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carlson/Me/Beam%20Reach/Research%20Paper/Data/Lighthouse:Dr.%20Otis/Orcdat/Orcdat%20200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 times 08"/>
      <sheetName val="breach"/>
      <sheetName val="Sheet2"/>
      <sheetName val="TSxTidesxWeeks"/>
      <sheetName val="TSxalone"/>
      <sheetName val="perc tisa #seen"/>
      <sheetName val="Breach tisa #seen, no TA"/>
      <sheetName val="Sheet3"/>
      <sheetName val="brXtides No TA"/>
      <sheetName val="percXtisaXseen NO TA"/>
      <sheetName val="Sheet4"/>
      <sheetName val="pca behaviors"/>
      <sheetName val="behavXtiX#"/>
      <sheetName val="corr pec slaps"/>
      <sheetName val="Sheet1"/>
      <sheetName val="allbehavXtiX# no ta"/>
      <sheetName val="tsXalone no ta"/>
      <sheetName val="cartwheels alone"/>
      <sheetName val="cart ps dfs weeks, tides"/>
      <sheetName val="Sheet6"/>
      <sheetName val="ps aloneXcombo"/>
      <sheetName val="perc alone"/>
      <sheetName val="spyhops"/>
      <sheetName val="spyhopXweek"/>
      <sheetName val="9-5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D2">
            <v>36</v>
          </cell>
        </row>
        <row r="3">
          <cell r="D3">
            <v>21</v>
          </cell>
        </row>
        <row r="4">
          <cell r="D4">
            <v>191</v>
          </cell>
        </row>
        <row r="5">
          <cell r="D5">
            <v>28</v>
          </cell>
        </row>
        <row r="6">
          <cell r="D6">
            <v>45</v>
          </cell>
        </row>
        <row r="7">
          <cell r="D7">
            <v>36</v>
          </cell>
        </row>
        <row r="8">
          <cell r="D8">
            <v>11</v>
          </cell>
        </row>
        <row r="9">
          <cell r="D9">
            <v>49</v>
          </cell>
        </row>
        <row r="10">
          <cell r="D10">
            <v>44</v>
          </cell>
        </row>
        <row r="11">
          <cell r="D11">
            <v>60</v>
          </cell>
        </row>
        <row r="12">
          <cell r="D12">
            <v>26</v>
          </cell>
        </row>
        <row r="13">
          <cell r="D13">
            <v>45</v>
          </cell>
        </row>
        <row r="14">
          <cell r="D14">
            <v>36</v>
          </cell>
        </row>
        <row r="15">
          <cell r="D15">
            <v>24</v>
          </cell>
        </row>
        <row r="16">
          <cell r="D16">
            <v>89</v>
          </cell>
        </row>
        <row r="17">
          <cell r="D17">
            <v>92</v>
          </cell>
        </row>
        <row r="18">
          <cell r="D18">
            <v>14</v>
          </cell>
        </row>
        <row r="19">
          <cell r="D19">
            <v>42</v>
          </cell>
        </row>
        <row r="20">
          <cell r="D20">
            <v>36</v>
          </cell>
        </row>
        <row r="21">
          <cell r="D21">
            <v>8</v>
          </cell>
        </row>
        <row r="22">
          <cell r="D22">
            <v>10</v>
          </cell>
        </row>
        <row r="23">
          <cell r="D23">
            <v>13</v>
          </cell>
        </row>
        <row r="24">
          <cell r="D24">
            <v>87</v>
          </cell>
        </row>
        <row r="25">
          <cell r="D25">
            <v>87</v>
          </cell>
        </row>
        <row r="26">
          <cell r="D26">
            <v>34</v>
          </cell>
        </row>
        <row r="27">
          <cell r="D27">
            <v>18</v>
          </cell>
        </row>
        <row r="28">
          <cell r="D28">
            <v>89</v>
          </cell>
        </row>
        <row r="29">
          <cell r="D29">
            <v>72</v>
          </cell>
        </row>
        <row r="30">
          <cell r="D30">
            <v>23</v>
          </cell>
        </row>
        <row r="31">
          <cell r="D31">
            <v>9</v>
          </cell>
        </row>
        <row r="32">
          <cell r="D32">
            <v>101</v>
          </cell>
        </row>
        <row r="33">
          <cell r="D33">
            <v>45</v>
          </cell>
        </row>
        <row r="34">
          <cell r="D34">
            <v>71</v>
          </cell>
        </row>
        <row r="35">
          <cell r="D35">
            <v>62</v>
          </cell>
        </row>
        <row r="36">
          <cell r="D36">
            <v>6</v>
          </cell>
        </row>
        <row r="37">
          <cell r="D37">
            <v>83</v>
          </cell>
        </row>
        <row r="38">
          <cell r="D38">
            <v>44</v>
          </cell>
        </row>
        <row r="39">
          <cell r="D39">
            <v>12</v>
          </cell>
        </row>
        <row r="40">
          <cell r="D40">
            <v>24</v>
          </cell>
        </row>
        <row r="41">
          <cell r="D41">
            <v>96</v>
          </cell>
        </row>
        <row r="42">
          <cell r="D42">
            <v>142</v>
          </cell>
        </row>
        <row r="43">
          <cell r="D43">
            <v>64</v>
          </cell>
        </row>
        <row r="44">
          <cell r="D44">
            <v>83</v>
          </cell>
        </row>
        <row r="45">
          <cell r="D45">
            <v>60</v>
          </cell>
        </row>
        <row r="46">
          <cell r="D46">
            <v>17</v>
          </cell>
        </row>
        <row r="47">
          <cell r="D47">
            <v>77</v>
          </cell>
        </row>
        <row r="48">
          <cell r="D48">
            <v>6</v>
          </cell>
        </row>
        <row r="49">
          <cell r="D49">
            <v>33</v>
          </cell>
        </row>
        <row r="50">
          <cell r="D50">
            <v>12</v>
          </cell>
        </row>
        <row r="51">
          <cell r="D51">
            <v>45</v>
          </cell>
        </row>
        <row r="52">
          <cell r="D52">
            <v>44</v>
          </cell>
        </row>
        <row r="53">
          <cell r="D53">
            <v>38</v>
          </cell>
        </row>
        <row r="54">
          <cell r="D54">
            <v>79</v>
          </cell>
        </row>
        <row r="55">
          <cell r="D55">
            <v>77</v>
          </cell>
        </row>
        <row r="56">
          <cell r="D56">
            <v>23</v>
          </cell>
        </row>
        <row r="57">
          <cell r="D57">
            <v>55</v>
          </cell>
        </row>
        <row r="58">
          <cell r="D58">
            <v>65</v>
          </cell>
        </row>
        <row r="59">
          <cell r="D59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ll times"/>
      <sheetName val="Sheet5"/>
      <sheetName val="Sheet1"/>
      <sheetName val="Sheet2"/>
      <sheetName val="Sheet9"/>
      <sheetName val="br,tisa,seen"/>
      <sheetName val="Sheet10"/>
      <sheetName val="brXtides"/>
      <sheetName val="percXtides NO TA"/>
      <sheetName val="Sheet3"/>
      <sheetName val="pca behaviors"/>
      <sheetName val="behavXtiX#"/>
      <sheetName val="cartwheels"/>
      <sheetName val="Sheet6"/>
      <sheetName val="Sheet7"/>
      <sheetName val="Sheet4"/>
      <sheetName val="all behavXtix#"/>
      <sheetName val="corr pec slaps"/>
      <sheetName val="ts aloneXcombo"/>
      <sheetName val="cart aloneVcombo"/>
      <sheetName val="cart ps dfs Xweeks, tides"/>
      <sheetName val="pec dfs X year"/>
      <sheetName val="perc alone"/>
      <sheetName val="spyhops alone"/>
      <sheetName val="shXtiX#"/>
      <sheetName val="9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D2">
            <v>55</v>
          </cell>
        </row>
        <row r="3">
          <cell r="D3">
            <v>22</v>
          </cell>
        </row>
        <row r="4">
          <cell r="D4">
            <v>21</v>
          </cell>
        </row>
        <row r="5">
          <cell r="D5">
            <v>66</v>
          </cell>
        </row>
        <row r="6">
          <cell r="D6">
            <v>79</v>
          </cell>
        </row>
        <row r="7">
          <cell r="D7">
            <v>46</v>
          </cell>
        </row>
        <row r="8">
          <cell r="D8">
            <v>63</v>
          </cell>
        </row>
        <row r="9">
          <cell r="D9">
            <v>111</v>
          </cell>
        </row>
        <row r="10">
          <cell r="D10">
            <v>35</v>
          </cell>
        </row>
        <row r="11">
          <cell r="D11">
            <v>32</v>
          </cell>
        </row>
        <row r="12">
          <cell r="D12">
            <v>51</v>
          </cell>
        </row>
        <row r="13">
          <cell r="D13">
            <v>27</v>
          </cell>
        </row>
        <row r="14">
          <cell r="D14">
            <v>16</v>
          </cell>
        </row>
        <row r="15">
          <cell r="D15">
            <v>27</v>
          </cell>
        </row>
        <row r="16">
          <cell r="D16">
            <v>22</v>
          </cell>
        </row>
        <row r="17">
          <cell r="D17">
            <v>53</v>
          </cell>
        </row>
        <row r="18">
          <cell r="D18">
            <v>49</v>
          </cell>
        </row>
        <row r="19">
          <cell r="D19">
            <v>53</v>
          </cell>
        </row>
        <row r="20">
          <cell r="D20">
            <v>49</v>
          </cell>
        </row>
        <row r="21">
          <cell r="D21">
            <v>74</v>
          </cell>
        </row>
        <row r="22">
          <cell r="D22">
            <v>19</v>
          </cell>
        </row>
        <row r="23">
          <cell r="D23">
            <v>51</v>
          </cell>
        </row>
        <row r="24">
          <cell r="D24">
            <v>36</v>
          </cell>
        </row>
        <row r="25">
          <cell r="D25">
            <v>35</v>
          </cell>
        </row>
        <row r="26">
          <cell r="D26">
            <v>29</v>
          </cell>
        </row>
        <row r="27">
          <cell r="D27">
            <v>34</v>
          </cell>
        </row>
        <row r="28">
          <cell r="D28">
            <v>27</v>
          </cell>
        </row>
        <row r="29">
          <cell r="D29">
            <v>15</v>
          </cell>
        </row>
        <row r="30">
          <cell r="D30">
            <v>11</v>
          </cell>
        </row>
        <row r="31">
          <cell r="D31">
            <v>20</v>
          </cell>
        </row>
        <row r="32">
          <cell r="D32">
            <v>12</v>
          </cell>
        </row>
        <row r="33">
          <cell r="D33">
            <v>25</v>
          </cell>
        </row>
        <row r="34">
          <cell r="D34">
            <v>27</v>
          </cell>
        </row>
        <row r="35">
          <cell r="D35">
            <v>15</v>
          </cell>
        </row>
        <row r="36">
          <cell r="D36">
            <v>14</v>
          </cell>
        </row>
        <row r="37">
          <cell r="D37">
            <v>31</v>
          </cell>
        </row>
        <row r="38">
          <cell r="D38">
            <v>67</v>
          </cell>
        </row>
        <row r="39">
          <cell r="D39">
            <v>18</v>
          </cell>
        </row>
        <row r="40">
          <cell r="D40">
            <v>65</v>
          </cell>
        </row>
        <row r="41">
          <cell r="D41">
            <v>115</v>
          </cell>
        </row>
        <row r="42">
          <cell r="D42">
            <v>39</v>
          </cell>
        </row>
        <row r="43">
          <cell r="D43">
            <v>24</v>
          </cell>
        </row>
        <row r="44">
          <cell r="D44">
            <v>92</v>
          </cell>
        </row>
        <row r="45">
          <cell r="D45">
            <v>43</v>
          </cell>
        </row>
        <row r="46">
          <cell r="D46">
            <v>14</v>
          </cell>
        </row>
        <row r="47">
          <cell r="D47">
            <v>29</v>
          </cell>
        </row>
        <row r="48">
          <cell r="D48">
            <v>19</v>
          </cell>
        </row>
        <row r="49">
          <cell r="D49">
            <v>42</v>
          </cell>
        </row>
        <row r="50">
          <cell r="D50">
            <v>27</v>
          </cell>
        </row>
        <row r="51">
          <cell r="D51">
            <v>37</v>
          </cell>
        </row>
        <row r="52">
          <cell r="D52">
            <v>67</v>
          </cell>
        </row>
        <row r="53">
          <cell r="D53">
            <v>11</v>
          </cell>
        </row>
        <row r="54">
          <cell r="D54">
            <v>32</v>
          </cell>
        </row>
        <row r="55">
          <cell r="D55">
            <v>44</v>
          </cell>
        </row>
        <row r="56">
          <cell r="D56">
            <v>19</v>
          </cell>
        </row>
        <row r="57">
          <cell r="D57">
            <v>29</v>
          </cell>
        </row>
        <row r="58">
          <cell r="D58">
            <v>41</v>
          </cell>
        </row>
        <row r="59">
          <cell r="D59">
            <v>69</v>
          </cell>
        </row>
        <row r="60">
          <cell r="D60">
            <v>22</v>
          </cell>
        </row>
        <row r="61">
          <cell r="D61">
            <v>16</v>
          </cell>
        </row>
        <row r="62">
          <cell r="D62">
            <v>40</v>
          </cell>
        </row>
        <row r="63">
          <cell r="D63">
            <v>20</v>
          </cell>
        </row>
        <row r="64">
          <cell r="D64">
            <v>30</v>
          </cell>
        </row>
        <row r="65">
          <cell r="D65">
            <v>261</v>
          </cell>
        </row>
        <row r="66">
          <cell r="D66">
            <v>125</v>
          </cell>
        </row>
        <row r="67">
          <cell r="D67">
            <v>33</v>
          </cell>
        </row>
        <row r="68">
          <cell r="D68">
            <v>210</v>
          </cell>
        </row>
        <row r="69">
          <cell r="D69">
            <v>60</v>
          </cell>
        </row>
        <row r="70">
          <cell r="D70">
            <v>21</v>
          </cell>
        </row>
        <row r="71">
          <cell r="D71">
            <v>138</v>
          </cell>
        </row>
        <row r="72">
          <cell r="D72">
            <v>98</v>
          </cell>
        </row>
        <row r="73">
          <cell r="D73">
            <v>46</v>
          </cell>
        </row>
        <row r="74">
          <cell r="D74">
            <v>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il slap"/>
      <sheetName val="tail slap tides"/>
      <sheetName val="breach tisa seen no TA"/>
      <sheetName val="Sheet7"/>
      <sheetName val="brXtides no ta"/>
      <sheetName val="percXtides NO TA"/>
      <sheetName val="Sheet9"/>
      <sheetName val="Sheet8"/>
      <sheetName val="Sheet10"/>
      <sheetName val="Sheet12"/>
      <sheetName val="behavXtiX#"/>
      <sheetName val="cartwheels"/>
      <sheetName val="corr pec slap"/>
      <sheetName val="Sheet1"/>
      <sheetName val="all behavXtiX#"/>
      <sheetName val="tsXalone combo"/>
      <sheetName val="cart aloneVcombo"/>
      <sheetName val="cart ps dfs tides,weeks"/>
      <sheetName val="pec dfs alone"/>
      <sheetName val="spyhops alone"/>
      <sheetName val="shXweek"/>
      <sheetName val="9-5"/>
      <sheetName val="All Times"/>
      <sheetName val="Sheet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D2">
            <v>48</v>
          </cell>
        </row>
        <row r="3">
          <cell r="D3">
            <v>76</v>
          </cell>
        </row>
        <row r="4">
          <cell r="D4">
            <v>7</v>
          </cell>
        </row>
        <row r="5">
          <cell r="D5">
            <v>46</v>
          </cell>
        </row>
        <row r="6">
          <cell r="D6">
            <v>15</v>
          </cell>
        </row>
        <row r="7">
          <cell r="D7">
            <v>11</v>
          </cell>
        </row>
        <row r="8">
          <cell r="D8">
            <v>53</v>
          </cell>
        </row>
        <row r="9">
          <cell r="D9">
            <v>34</v>
          </cell>
        </row>
        <row r="10">
          <cell r="D10">
            <v>87</v>
          </cell>
        </row>
        <row r="11">
          <cell r="D11">
            <v>52</v>
          </cell>
        </row>
        <row r="12">
          <cell r="D12">
            <v>7</v>
          </cell>
        </row>
        <row r="13">
          <cell r="D13">
            <v>102</v>
          </cell>
        </row>
        <row r="14">
          <cell r="D14">
            <v>49</v>
          </cell>
        </row>
        <row r="15">
          <cell r="D15">
            <v>19</v>
          </cell>
        </row>
        <row r="16">
          <cell r="D16">
            <v>84</v>
          </cell>
        </row>
        <row r="17">
          <cell r="D17">
            <v>62</v>
          </cell>
        </row>
        <row r="18">
          <cell r="D18">
            <v>39</v>
          </cell>
        </row>
        <row r="19">
          <cell r="D19">
            <v>55</v>
          </cell>
        </row>
        <row r="20">
          <cell r="D20">
            <v>30</v>
          </cell>
        </row>
        <row r="21">
          <cell r="D21">
            <v>16</v>
          </cell>
        </row>
        <row r="22">
          <cell r="D22">
            <v>72</v>
          </cell>
        </row>
        <row r="23">
          <cell r="D23">
            <v>11</v>
          </cell>
        </row>
        <row r="24">
          <cell r="D24">
            <v>15</v>
          </cell>
        </row>
        <row r="25">
          <cell r="D25">
            <v>122</v>
          </cell>
        </row>
        <row r="26">
          <cell r="D26">
            <v>17</v>
          </cell>
        </row>
        <row r="27">
          <cell r="D27">
            <v>38</v>
          </cell>
        </row>
        <row r="28">
          <cell r="D28">
            <v>25</v>
          </cell>
        </row>
        <row r="29">
          <cell r="D29">
            <v>33</v>
          </cell>
        </row>
        <row r="30">
          <cell r="D30">
            <v>70</v>
          </cell>
        </row>
        <row r="31">
          <cell r="D31">
            <v>43</v>
          </cell>
        </row>
        <row r="32">
          <cell r="D32">
            <v>36</v>
          </cell>
        </row>
        <row r="33">
          <cell r="D33">
            <v>79</v>
          </cell>
        </row>
        <row r="34">
          <cell r="D34">
            <v>41</v>
          </cell>
        </row>
        <row r="35">
          <cell r="D35">
            <v>66</v>
          </cell>
        </row>
        <row r="36">
          <cell r="D36">
            <v>95</v>
          </cell>
        </row>
        <row r="37">
          <cell r="D37">
            <v>32</v>
          </cell>
        </row>
        <row r="38">
          <cell r="D38">
            <v>31</v>
          </cell>
        </row>
        <row r="39">
          <cell r="D39">
            <v>9</v>
          </cell>
        </row>
        <row r="40">
          <cell r="D40">
            <v>22</v>
          </cell>
        </row>
        <row r="41">
          <cell r="D41">
            <v>80</v>
          </cell>
        </row>
        <row r="42">
          <cell r="D42">
            <v>26</v>
          </cell>
        </row>
        <row r="43">
          <cell r="D43">
            <v>26</v>
          </cell>
        </row>
        <row r="44">
          <cell r="D44">
            <v>30</v>
          </cell>
        </row>
        <row r="45">
          <cell r="D45">
            <v>48</v>
          </cell>
        </row>
        <row r="46">
          <cell r="D46">
            <v>58</v>
          </cell>
        </row>
        <row r="47">
          <cell r="D47">
            <v>38</v>
          </cell>
        </row>
        <row r="48">
          <cell r="D48">
            <v>9</v>
          </cell>
        </row>
        <row r="49">
          <cell r="D49">
            <v>20</v>
          </cell>
        </row>
        <row r="50">
          <cell r="D50">
            <v>79</v>
          </cell>
        </row>
        <row r="51">
          <cell r="D51">
            <v>29</v>
          </cell>
        </row>
        <row r="52">
          <cell r="D52">
            <v>15</v>
          </cell>
        </row>
        <row r="53">
          <cell r="D53">
            <v>23</v>
          </cell>
        </row>
        <row r="54">
          <cell r="D54">
            <v>58</v>
          </cell>
        </row>
        <row r="55">
          <cell r="D55">
            <v>58</v>
          </cell>
        </row>
        <row r="56">
          <cell r="D56">
            <v>52</v>
          </cell>
        </row>
        <row r="57">
          <cell r="D57">
            <v>75</v>
          </cell>
        </row>
        <row r="58">
          <cell r="D58">
            <v>56</v>
          </cell>
        </row>
        <row r="59">
          <cell r="D59">
            <v>61</v>
          </cell>
        </row>
        <row r="60">
          <cell r="D60">
            <v>93</v>
          </cell>
        </row>
        <row r="61">
          <cell r="D61">
            <v>16</v>
          </cell>
        </row>
        <row r="62">
          <cell r="D62">
            <v>55</v>
          </cell>
        </row>
        <row r="63">
          <cell r="D63">
            <v>42</v>
          </cell>
        </row>
        <row r="64">
          <cell r="D64">
            <v>24</v>
          </cell>
        </row>
        <row r="65">
          <cell r="D65">
            <v>52</v>
          </cell>
        </row>
        <row r="66">
          <cell r="D66">
            <v>25</v>
          </cell>
        </row>
        <row r="67">
          <cell r="D67">
            <v>60</v>
          </cell>
        </row>
        <row r="68">
          <cell r="D68">
            <v>9</v>
          </cell>
        </row>
        <row r="69">
          <cell r="D69">
            <v>54</v>
          </cell>
        </row>
        <row r="70">
          <cell r="D70">
            <v>44</v>
          </cell>
        </row>
        <row r="71">
          <cell r="D71">
            <v>46</v>
          </cell>
        </row>
        <row r="72">
          <cell r="D72">
            <v>17</v>
          </cell>
        </row>
        <row r="73">
          <cell r="D73">
            <v>29</v>
          </cell>
        </row>
        <row r="74">
          <cell r="D74">
            <v>54</v>
          </cell>
        </row>
        <row r="75">
          <cell r="D75">
            <v>40</v>
          </cell>
        </row>
        <row r="76">
          <cell r="D76">
            <v>59</v>
          </cell>
        </row>
        <row r="77">
          <cell r="D77">
            <v>38</v>
          </cell>
        </row>
        <row r="78">
          <cell r="D78">
            <v>37</v>
          </cell>
        </row>
        <row r="79">
          <cell r="D79">
            <v>43</v>
          </cell>
        </row>
        <row r="80">
          <cell r="D80">
            <v>52</v>
          </cell>
        </row>
        <row r="81">
          <cell r="D81">
            <v>28</v>
          </cell>
        </row>
      </sheetData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ll-C"/>
      <sheetName val="Sheet3"/>
      <sheetName val="Sheet1"/>
      <sheetName val="Sheet2"/>
      <sheetName val="tsXtides"/>
      <sheetName val="breach tisa seen No TA"/>
      <sheetName val="Sheet4"/>
      <sheetName val="brXtides NO TA"/>
      <sheetName val="Sheet7"/>
      <sheetName val="Sheet8"/>
      <sheetName val="cartwheels"/>
      <sheetName val="Sheet11"/>
      <sheetName val="pca behavior"/>
      <sheetName val="tsXalone combo"/>
      <sheetName val="dfs alone"/>
      <sheetName val="Sheet5"/>
      <sheetName val="Sheet9"/>
      <sheetName val="cart aloneVcombo"/>
      <sheetName val="cart ps dfs tidesXweeks"/>
      <sheetName val="pec alone"/>
      <sheetName val="spyhops alone"/>
      <sheetName val="spyhops weeks tides"/>
      <sheetName val="9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D2">
            <v>28</v>
          </cell>
        </row>
        <row r="3">
          <cell r="D3">
            <v>15</v>
          </cell>
        </row>
        <row r="4">
          <cell r="D4">
            <v>8</v>
          </cell>
        </row>
        <row r="5">
          <cell r="D5">
            <v>15</v>
          </cell>
        </row>
        <row r="6">
          <cell r="D6">
            <v>105</v>
          </cell>
        </row>
        <row r="7">
          <cell r="D7">
            <v>13</v>
          </cell>
        </row>
        <row r="8">
          <cell r="D8">
            <v>8</v>
          </cell>
        </row>
        <row r="9">
          <cell r="D9">
            <v>74</v>
          </cell>
        </row>
        <row r="10">
          <cell r="D10">
            <v>101</v>
          </cell>
        </row>
        <row r="11">
          <cell r="D11">
            <v>18</v>
          </cell>
        </row>
        <row r="12">
          <cell r="D12">
            <v>32</v>
          </cell>
        </row>
        <row r="13">
          <cell r="D13">
            <v>27</v>
          </cell>
        </row>
        <row r="14">
          <cell r="D14">
            <v>34</v>
          </cell>
        </row>
        <row r="15">
          <cell r="D15">
            <v>30</v>
          </cell>
        </row>
        <row r="16">
          <cell r="D16">
            <v>29</v>
          </cell>
        </row>
        <row r="17">
          <cell r="D17">
            <v>33</v>
          </cell>
        </row>
        <row r="18">
          <cell r="D18">
            <v>15</v>
          </cell>
        </row>
        <row r="19">
          <cell r="D19">
            <v>30</v>
          </cell>
        </row>
        <row r="20">
          <cell r="D20">
            <v>12</v>
          </cell>
        </row>
        <row r="21">
          <cell r="D21">
            <v>17</v>
          </cell>
        </row>
        <row r="22">
          <cell r="D22">
            <v>21</v>
          </cell>
        </row>
        <row r="23">
          <cell r="D23">
            <v>35</v>
          </cell>
        </row>
        <row r="24">
          <cell r="D24">
            <v>45</v>
          </cell>
        </row>
        <row r="25">
          <cell r="D25">
            <v>72</v>
          </cell>
        </row>
        <row r="26">
          <cell r="D26">
            <v>27</v>
          </cell>
        </row>
        <row r="27">
          <cell r="D27">
            <v>34</v>
          </cell>
        </row>
        <row r="28">
          <cell r="D28">
            <v>31</v>
          </cell>
        </row>
        <row r="29">
          <cell r="D29">
            <v>9</v>
          </cell>
        </row>
        <row r="30">
          <cell r="D30">
            <v>13</v>
          </cell>
        </row>
        <row r="31">
          <cell r="D31">
            <v>41</v>
          </cell>
        </row>
        <row r="32">
          <cell r="D32">
            <v>13</v>
          </cell>
        </row>
        <row r="33">
          <cell r="D33">
            <v>35</v>
          </cell>
        </row>
        <row r="34">
          <cell r="D34">
            <v>38</v>
          </cell>
        </row>
        <row r="35">
          <cell r="D35">
            <v>52</v>
          </cell>
        </row>
        <row r="36">
          <cell r="D36">
            <v>49</v>
          </cell>
        </row>
        <row r="37">
          <cell r="D37">
            <v>64</v>
          </cell>
        </row>
        <row r="38">
          <cell r="D38">
            <v>48</v>
          </cell>
        </row>
        <row r="39">
          <cell r="D39">
            <v>14</v>
          </cell>
        </row>
        <row r="40">
          <cell r="D40">
            <v>15</v>
          </cell>
        </row>
        <row r="41">
          <cell r="D41">
            <v>15</v>
          </cell>
        </row>
        <row r="42">
          <cell r="D42">
            <v>14</v>
          </cell>
        </row>
        <row r="43">
          <cell r="D43">
            <v>38</v>
          </cell>
        </row>
        <row r="44">
          <cell r="D44">
            <v>11</v>
          </cell>
        </row>
        <row r="45">
          <cell r="D45">
            <v>86</v>
          </cell>
        </row>
        <row r="46">
          <cell r="D46">
            <v>34</v>
          </cell>
        </row>
        <row r="48">
          <cell r="D48">
            <v>16</v>
          </cell>
        </row>
        <row r="49">
          <cell r="D49">
            <v>40</v>
          </cell>
        </row>
        <row r="50">
          <cell r="D50">
            <v>12</v>
          </cell>
        </row>
        <row r="51">
          <cell r="D51">
            <v>24</v>
          </cell>
        </row>
        <row r="52">
          <cell r="D52">
            <v>9</v>
          </cell>
        </row>
        <row r="53">
          <cell r="D53">
            <v>13</v>
          </cell>
        </row>
        <row r="54">
          <cell r="D54">
            <v>29</v>
          </cell>
        </row>
        <row r="55">
          <cell r="D55">
            <v>56</v>
          </cell>
        </row>
        <row r="56">
          <cell r="D56">
            <v>79</v>
          </cell>
        </row>
        <row r="57">
          <cell r="D57">
            <v>135</v>
          </cell>
        </row>
        <row r="58">
          <cell r="D58">
            <v>46</v>
          </cell>
        </row>
        <row r="59">
          <cell r="D59">
            <v>34</v>
          </cell>
        </row>
        <row r="60">
          <cell r="D60">
            <v>30</v>
          </cell>
        </row>
        <row r="61">
          <cell r="D61">
            <v>18</v>
          </cell>
        </row>
        <row r="62">
          <cell r="D62">
            <v>43</v>
          </cell>
        </row>
        <row r="63">
          <cell r="D63">
            <v>21</v>
          </cell>
        </row>
        <row r="64">
          <cell r="D64">
            <v>70</v>
          </cell>
        </row>
        <row r="66">
          <cell r="D66">
            <v>40</v>
          </cell>
        </row>
        <row r="67">
          <cell r="D67">
            <v>55</v>
          </cell>
        </row>
        <row r="68">
          <cell r="D68">
            <v>25</v>
          </cell>
        </row>
        <row r="69">
          <cell r="D69">
            <v>38</v>
          </cell>
        </row>
        <row r="70">
          <cell r="D70">
            <v>20</v>
          </cell>
        </row>
        <row r="71">
          <cell r="D71">
            <v>73</v>
          </cell>
        </row>
        <row r="72">
          <cell r="D72">
            <v>25</v>
          </cell>
        </row>
        <row r="73">
          <cell r="D73">
            <v>20</v>
          </cell>
        </row>
        <row r="74">
          <cell r="D74">
            <v>25</v>
          </cell>
        </row>
        <row r="75">
          <cell r="D75">
            <v>23</v>
          </cell>
        </row>
        <row r="76">
          <cell r="D76">
            <v>24</v>
          </cell>
        </row>
        <row r="77">
          <cell r="D77">
            <v>8</v>
          </cell>
        </row>
        <row r="78">
          <cell r="D78">
            <v>37</v>
          </cell>
        </row>
        <row r="79">
          <cell r="D79">
            <v>19</v>
          </cell>
        </row>
        <row r="80">
          <cell r="D80">
            <v>60</v>
          </cell>
        </row>
        <row r="81">
          <cell r="D81">
            <v>20</v>
          </cell>
        </row>
        <row r="82">
          <cell r="D82">
            <v>29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ll"/>
      <sheetName val="Sheet2"/>
      <sheetName val="Sheet1"/>
      <sheetName val="Sheet3"/>
      <sheetName val="Sheet5"/>
      <sheetName val="Sheet4"/>
      <sheetName val="Sheet6"/>
      <sheetName val="breach tisa seen NO TA"/>
      <sheetName val="Sheet7"/>
      <sheetName val="brXtides NO TA"/>
      <sheetName val="percXtides NO TA"/>
      <sheetName val="Sheet8"/>
      <sheetName val="pca behaviors"/>
      <sheetName val="cartwheels"/>
      <sheetName val="Sheet9"/>
      <sheetName val="all behavXtiX# no ta"/>
      <sheetName val="corr pec slaps"/>
      <sheetName val="tsXalone combo"/>
      <sheetName val="cart aloneVcombo"/>
      <sheetName val="cart ps dfs tidesXweeks"/>
      <sheetName val="pec dfs alone"/>
      <sheetName val="spyhop alone"/>
      <sheetName val="spyhops week tides"/>
      <sheetName val="9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D2">
            <v>40</v>
          </cell>
        </row>
        <row r="3">
          <cell r="D3">
            <v>4</v>
          </cell>
        </row>
        <row r="4">
          <cell r="D4">
            <v>26</v>
          </cell>
        </row>
        <row r="5">
          <cell r="D5">
            <v>32</v>
          </cell>
        </row>
        <row r="6">
          <cell r="D6">
            <v>47</v>
          </cell>
        </row>
        <row r="7">
          <cell r="D7">
            <v>30</v>
          </cell>
        </row>
        <row r="8">
          <cell r="D8">
            <v>26</v>
          </cell>
        </row>
        <row r="9">
          <cell r="D9">
            <v>35</v>
          </cell>
        </row>
        <row r="10">
          <cell r="D10">
            <v>52</v>
          </cell>
        </row>
        <row r="11">
          <cell r="D11">
            <v>52</v>
          </cell>
        </row>
        <row r="12">
          <cell r="D12">
            <v>39</v>
          </cell>
        </row>
        <row r="13">
          <cell r="D13">
            <v>100</v>
          </cell>
        </row>
        <row r="14">
          <cell r="D14">
            <v>20</v>
          </cell>
        </row>
        <row r="15">
          <cell r="D15">
            <v>37</v>
          </cell>
        </row>
        <row r="16">
          <cell r="D16">
            <v>45</v>
          </cell>
        </row>
        <row r="17">
          <cell r="D17">
            <v>23</v>
          </cell>
        </row>
        <row r="18">
          <cell r="D18">
            <v>26</v>
          </cell>
        </row>
        <row r="19">
          <cell r="D19">
            <v>22</v>
          </cell>
        </row>
        <row r="20">
          <cell r="D20">
            <v>38</v>
          </cell>
        </row>
        <row r="21">
          <cell r="D21">
            <v>50</v>
          </cell>
        </row>
        <row r="22">
          <cell r="D22">
            <v>30</v>
          </cell>
        </row>
        <row r="23">
          <cell r="D23">
            <v>18</v>
          </cell>
        </row>
        <row r="24">
          <cell r="D24">
            <v>18</v>
          </cell>
        </row>
        <row r="25">
          <cell r="D25">
            <v>25</v>
          </cell>
        </row>
        <row r="26">
          <cell r="D26">
            <v>45</v>
          </cell>
        </row>
        <row r="27">
          <cell r="D27">
            <v>15</v>
          </cell>
        </row>
        <row r="28">
          <cell r="D28">
            <v>45</v>
          </cell>
        </row>
        <row r="29">
          <cell r="D29">
            <v>21</v>
          </cell>
        </row>
        <row r="30">
          <cell r="D30">
            <v>28</v>
          </cell>
        </row>
        <row r="31">
          <cell r="D31">
            <v>32</v>
          </cell>
        </row>
        <row r="32">
          <cell r="D32">
            <v>10</v>
          </cell>
        </row>
        <row r="33">
          <cell r="D33">
            <v>33</v>
          </cell>
        </row>
        <row r="34">
          <cell r="D34">
            <v>17</v>
          </cell>
        </row>
        <row r="35">
          <cell r="D35">
            <v>68</v>
          </cell>
        </row>
        <row r="36">
          <cell r="D36">
            <v>15</v>
          </cell>
        </row>
        <row r="37">
          <cell r="D37">
            <v>23</v>
          </cell>
        </row>
        <row r="38">
          <cell r="D38">
            <v>33</v>
          </cell>
        </row>
        <row r="39">
          <cell r="D39">
            <v>16</v>
          </cell>
        </row>
        <row r="40">
          <cell r="D40">
            <v>41</v>
          </cell>
        </row>
        <row r="41">
          <cell r="D41">
            <v>18</v>
          </cell>
        </row>
        <row r="42">
          <cell r="D42">
            <v>29</v>
          </cell>
        </row>
        <row r="43">
          <cell r="D43">
            <v>35</v>
          </cell>
        </row>
        <row r="44">
          <cell r="D44">
            <v>32</v>
          </cell>
        </row>
        <row r="45">
          <cell r="D45">
            <v>25</v>
          </cell>
        </row>
        <row r="46">
          <cell r="D46">
            <v>25</v>
          </cell>
        </row>
        <row r="47">
          <cell r="D47">
            <v>82</v>
          </cell>
        </row>
        <row r="48">
          <cell r="D48">
            <v>46</v>
          </cell>
        </row>
        <row r="49">
          <cell r="D49">
            <v>42</v>
          </cell>
        </row>
        <row r="50">
          <cell r="D50">
            <v>87</v>
          </cell>
        </row>
        <row r="51">
          <cell r="D51">
            <v>24</v>
          </cell>
        </row>
        <row r="52">
          <cell r="D52">
            <v>39</v>
          </cell>
        </row>
        <row r="53">
          <cell r="D53">
            <v>26</v>
          </cell>
        </row>
        <row r="54">
          <cell r="D54">
            <v>28</v>
          </cell>
        </row>
        <row r="55">
          <cell r="D55">
            <v>12</v>
          </cell>
        </row>
        <row r="56">
          <cell r="D56">
            <v>27</v>
          </cell>
        </row>
        <row r="57">
          <cell r="D57">
            <v>49</v>
          </cell>
        </row>
        <row r="58">
          <cell r="D58">
            <v>77</v>
          </cell>
        </row>
        <row r="59">
          <cell r="D59">
            <v>14</v>
          </cell>
        </row>
        <row r="60">
          <cell r="D60">
            <v>24</v>
          </cell>
        </row>
        <row r="61">
          <cell r="D61">
            <v>68</v>
          </cell>
        </row>
        <row r="62">
          <cell r="D62">
            <v>29</v>
          </cell>
        </row>
        <row r="63">
          <cell r="D63">
            <v>52</v>
          </cell>
        </row>
        <row r="64">
          <cell r="D64">
            <v>65</v>
          </cell>
        </row>
        <row r="65">
          <cell r="D65">
            <v>45</v>
          </cell>
        </row>
        <row r="66">
          <cell r="D66">
            <v>27</v>
          </cell>
        </row>
        <row r="67">
          <cell r="D67">
            <v>14</v>
          </cell>
        </row>
        <row r="68">
          <cell r="D68">
            <v>20</v>
          </cell>
        </row>
        <row r="69">
          <cell r="D69">
            <v>60</v>
          </cell>
        </row>
        <row r="70">
          <cell r="D70">
            <v>29</v>
          </cell>
        </row>
        <row r="71">
          <cell r="D71">
            <v>27</v>
          </cell>
        </row>
        <row r="72">
          <cell r="D72">
            <v>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ll Hours"/>
      <sheetName val="Sheet4"/>
      <sheetName val="Sheet1"/>
      <sheetName val="tailslaps"/>
      <sheetName val="tail slaps"/>
      <sheetName val="breach tisa seen No TA"/>
      <sheetName val="brXweek"/>
      <sheetName val="brXtide no ta"/>
      <sheetName val="percXtides NO TA"/>
      <sheetName val="Sheet3"/>
      <sheetName val="pca behaviors"/>
      <sheetName val="cartwheels"/>
      <sheetName val="corr pec slaps"/>
      <sheetName val="Sheet2"/>
      <sheetName val="Sheet7"/>
      <sheetName val="all behavXtiX# no ta"/>
      <sheetName val="tsXalone combo"/>
      <sheetName val="cart ps dfs  aloneVcombo"/>
      <sheetName val="cart ps dfs tidesXweeks"/>
      <sheetName val="spyhop alone"/>
      <sheetName val="spy tides week"/>
      <sheetName val="9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D2">
            <v>77</v>
          </cell>
        </row>
        <row r="3">
          <cell r="D3">
            <v>68</v>
          </cell>
        </row>
        <row r="4">
          <cell r="D4">
            <v>31</v>
          </cell>
        </row>
        <row r="5">
          <cell r="D5">
            <v>40</v>
          </cell>
        </row>
        <row r="6">
          <cell r="D6">
            <v>10</v>
          </cell>
        </row>
        <row r="7">
          <cell r="D7">
            <v>36</v>
          </cell>
        </row>
        <row r="8">
          <cell r="D8">
            <v>26</v>
          </cell>
        </row>
        <row r="9">
          <cell r="D9">
            <v>14</v>
          </cell>
        </row>
        <row r="10">
          <cell r="D10">
            <v>13</v>
          </cell>
        </row>
        <row r="11">
          <cell r="D11">
            <v>7</v>
          </cell>
        </row>
        <row r="12">
          <cell r="D12">
            <v>19</v>
          </cell>
        </row>
        <row r="13">
          <cell r="D13">
            <v>18</v>
          </cell>
        </row>
        <row r="14">
          <cell r="D14">
            <v>27</v>
          </cell>
        </row>
        <row r="15">
          <cell r="D15">
            <v>14</v>
          </cell>
        </row>
        <row r="16">
          <cell r="D16">
            <v>20</v>
          </cell>
        </row>
        <row r="17">
          <cell r="D17">
            <v>43</v>
          </cell>
        </row>
        <row r="18">
          <cell r="D18">
            <v>59</v>
          </cell>
        </row>
        <row r="19">
          <cell r="D19">
            <v>19</v>
          </cell>
        </row>
        <row r="20">
          <cell r="D20">
            <v>22</v>
          </cell>
        </row>
        <row r="21">
          <cell r="D21">
            <v>31</v>
          </cell>
        </row>
        <row r="22">
          <cell r="D22">
            <v>26</v>
          </cell>
        </row>
        <row r="23">
          <cell r="D23">
            <v>29</v>
          </cell>
        </row>
        <row r="24">
          <cell r="D24">
            <v>12</v>
          </cell>
        </row>
        <row r="25">
          <cell r="D25">
            <v>3</v>
          </cell>
        </row>
        <row r="26">
          <cell r="D26">
            <v>13</v>
          </cell>
        </row>
        <row r="27">
          <cell r="D27">
            <v>12</v>
          </cell>
        </row>
        <row r="28">
          <cell r="D28">
            <v>49</v>
          </cell>
        </row>
        <row r="29">
          <cell r="D29">
            <v>26</v>
          </cell>
        </row>
        <row r="30">
          <cell r="D30">
            <v>77</v>
          </cell>
        </row>
        <row r="31">
          <cell r="D31">
            <v>14</v>
          </cell>
        </row>
        <row r="32">
          <cell r="D32">
            <v>28</v>
          </cell>
        </row>
        <row r="33">
          <cell r="D33">
            <v>24</v>
          </cell>
        </row>
        <row r="34">
          <cell r="D34">
            <v>52</v>
          </cell>
        </row>
        <row r="35">
          <cell r="D35">
            <v>19</v>
          </cell>
        </row>
        <row r="36">
          <cell r="D36">
            <v>42</v>
          </cell>
        </row>
        <row r="37">
          <cell r="D37">
            <v>25</v>
          </cell>
        </row>
        <row r="38">
          <cell r="D38">
            <v>28</v>
          </cell>
        </row>
        <row r="39">
          <cell r="D39">
            <v>37</v>
          </cell>
        </row>
        <row r="40">
          <cell r="D40">
            <v>40</v>
          </cell>
        </row>
        <row r="41">
          <cell r="D41">
            <v>43</v>
          </cell>
        </row>
        <row r="42">
          <cell r="D42">
            <v>41</v>
          </cell>
        </row>
        <row r="43">
          <cell r="D43">
            <v>20</v>
          </cell>
        </row>
        <row r="45">
          <cell r="D45">
            <v>7</v>
          </cell>
        </row>
        <row r="46">
          <cell r="D46">
            <v>9</v>
          </cell>
        </row>
        <row r="47">
          <cell r="D47">
            <v>59</v>
          </cell>
        </row>
        <row r="48">
          <cell r="D48">
            <v>34</v>
          </cell>
        </row>
        <row r="49">
          <cell r="D49">
            <v>39</v>
          </cell>
        </row>
        <row r="50">
          <cell r="D50">
            <v>7</v>
          </cell>
        </row>
        <row r="51">
          <cell r="D51">
            <v>17</v>
          </cell>
        </row>
        <row r="52">
          <cell r="D52">
            <v>20</v>
          </cell>
        </row>
        <row r="53">
          <cell r="D53">
            <v>25</v>
          </cell>
        </row>
        <row r="54">
          <cell r="D54">
            <v>20</v>
          </cell>
        </row>
        <row r="55">
          <cell r="D55">
            <v>20</v>
          </cell>
        </row>
        <row r="56">
          <cell r="D56">
            <v>46</v>
          </cell>
        </row>
        <row r="57">
          <cell r="D57">
            <v>25</v>
          </cell>
        </row>
        <row r="58">
          <cell r="D58">
            <v>68</v>
          </cell>
        </row>
        <row r="59">
          <cell r="D59">
            <v>10</v>
          </cell>
        </row>
        <row r="60">
          <cell r="D60">
            <v>11</v>
          </cell>
        </row>
        <row r="61">
          <cell r="D61">
            <v>13</v>
          </cell>
        </row>
        <row r="62">
          <cell r="D62">
            <v>15</v>
          </cell>
        </row>
        <row r="63">
          <cell r="D63">
            <v>9</v>
          </cell>
        </row>
        <row r="64">
          <cell r="D64">
            <v>45</v>
          </cell>
        </row>
        <row r="65">
          <cell r="D65">
            <v>35</v>
          </cell>
        </row>
        <row r="66">
          <cell r="D66">
            <v>38</v>
          </cell>
        </row>
        <row r="67">
          <cell r="D67">
            <v>68</v>
          </cell>
        </row>
        <row r="68">
          <cell r="D68">
            <v>153</v>
          </cell>
        </row>
        <row r="69">
          <cell r="D69">
            <v>116</v>
          </cell>
        </row>
        <row r="70">
          <cell r="D70">
            <v>12</v>
          </cell>
        </row>
        <row r="71">
          <cell r="D71">
            <v>21</v>
          </cell>
        </row>
        <row r="72">
          <cell r="D72">
            <v>11</v>
          </cell>
        </row>
        <row r="73">
          <cell r="D73">
            <v>9</v>
          </cell>
        </row>
        <row r="74">
          <cell r="D74">
            <v>12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ll hours"/>
      <sheetName val="Sheet5"/>
      <sheetName val="Sheet2"/>
      <sheetName val="Sheet1"/>
      <sheetName val="tailslaps"/>
      <sheetName val="Sheet4"/>
      <sheetName val="Sheet6"/>
      <sheetName val="brXtides NO TA"/>
      <sheetName val="percXtides NO TA"/>
      <sheetName val="Sheet8"/>
      <sheetName val="pca behaviors"/>
      <sheetName val="corr pec slaps"/>
      <sheetName val="Sheet3"/>
      <sheetName val="all behavXtiX# no ta"/>
      <sheetName val="cartwheels"/>
      <sheetName val="txXalone combo"/>
      <sheetName val="cart ps dfs aloneVcombo"/>
      <sheetName val="cart ps dfs weeksXtides"/>
      <sheetName val="spyhops alone"/>
      <sheetName val="spyhop tides"/>
      <sheetName val="9-5"/>
      <sheetName val="All Ho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D2">
            <v>19</v>
          </cell>
        </row>
        <row r="3">
          <cell r="D3">
            <v>23</v>
          </cell>
        </row>
        <row r="4">
          <cell r="D4">
            <v>13</v>
          </cell>
        </row>
        <row r="5">
          <cell r="D5">
            <v>17</v>
          </cell>
        </row>
        <row r="6">
          <cell r="D6">
            <v>15</v>
          </cell>
        </row>
        <row r="7">
          <cell r="D7">
            <v>26</v>
          </cell>
        </row>
        <row r="8">
          <cell r="D8">
            <v>40</v>
          </cell>
        </row>
        <row r="9">
          <cell r="D9">
            <v>9</v>
          </cell>
        </row>
        <row r="10">
          <cell r="D10">
            <v>50</v>
          </cell>
        </row>
        <row r="11">
          <cell r="D11">
            <v>12</v>
          </cell>
        </row>
        <row r="12">
          <cell r="D12">
            <v>16</v>
          </cell>
        </row>
        <row r="13">
          <cell r="D13">
            <v>13</v>
          </cell>
        </row>
        <row r="14">
          <cell r="D14">
            <v>20</v>
          </cell>
        </row>
        <row r="15">
          <cell r="D15">
            <v>40</v>
          </cell>
        </row>
        <row r="16">
          <cell r="D16">
            <v>18</v>
          </cell>
        </row>
        <row r="17">
          <cell r="D17">
            <v>12</v>
          </cell>
        </row>
        <row r="18">
          <cell r="D18">
            <v>32</v>
          </cell>
        </row>
        <row r="19">
          <cell r="D19">
            <v>16</v>
          </cell>
        </row>
        <row r="20">
          <cell r="D20">
            <v>23</v>
          </cell>
        </row>
        <row r="21">
          <cell r="D21">
            <v>18</v>
          </cell>
        </row>
        <row r="22">
          <cell r="D22">
            <v>9</v>
          </cell>
        </row>
        <row r="23">
          <cell r="D23">
            <v>40</v>
          </cell>
        </row>
        <row r="24">
          <cell r="D24">
            <v>29</v>
          </cell>
        </row>
        <row r="25">
          <cell r="D25">
            <v>51</v>
          </cell>
        </row>
        <row r="26">
          <cell r="D26">
            <v>43</v>
          </cell>
        </row>
        <row r="27">
          <cell r="D27">
            <v>21</v>
          </cell>
        </row>
        <row r="28">
          <cell r="D28">
            <v>71</v>
          </cell>
        </row>
        <row r="29">
          <cell r="D29">
            <v>16</v>
          </cell>
        </row>
        <row r="30">
          <cell r="D30">
            <v>29</v>
          </cell>
        </row>
        <row r="31">
          <cell r="D31">
            <v>8</v>
          </cell>
        </row>
        <row r="32">
          <cell r="D32">
            <v>76</v>
          </cell>
        </row>
        <row r="33">
          <cell r="D33">
            <v>40</v>
          </cell>
        </row>
        <row r="34">
          <cell r="D34">
            <v>21</v>
          </cell>
        </row>
        <row r="35">
          <cell r="D35">
            <v>70</v>
          </cell>
        </row>
        <row r="36">
          <cell r="D36">
            <v>64</v>
          </cell>
        </row>
        <row r="37">
          <cell r="D37">
            <v>17</v>
          </cell>
        </row>
        <row r="38">
          <cell r="D38">
            <v>46</v>
          </cell>
        </row>
        <row r="39">
          <cell r="D39">
            <v>85</v>
          </cell>
        </row>
        <row r="40">
          <cell r="D40">
            <v>41</v>
          </cell>
        </row>
        <row r="41">
          <cell r="D41">
            <v>16</v>
          </cell>
        </row>
        <row r="42">
          <cell r="D42">
            <v>24</v>
          </cell>
        </row>
        <row r="43">
          <cell r="D43">
            <v>73</v>
          </cell>
        </row>
        <row r="44">
          <cell r="D44">
            <v>32</v>
          </cell>
        </row>
        <row r="45">
          <cell r="D45">
            <v>15</v>
          </cell>
        </row>
        <row r="46">
          <cell r="D46">
            <v>60</v>
          </cell>
        </row>
        <row r="47">
          <cell r="D47">
            <v>17</v>
          </cell>
        </row>
        <row r="48">
          <cell r="D48">
            <v>15</v>
          </cell>
        </row>
        <row r="49">
          <cell r="D49">
            <v>7</v>
          </cell>
        </row>
        <row r="50">
          <cell r="D50">
            <v>22</v>
          </cell>
        </row>
        <row r="51">
          <cell r="D51">
            <v>12</v>
          </cell>
        </row>
        <row r="52">
          <cell r="D52">
            <v>26</v>
          </cell>
        </row>
        <row r="53">
          <cell r="D53">
            <v>110</v>
          </cell>
        </row>
        <row r="54">
          <cell r="D54">
            <v>81</v>
          </cell>
        </row>
        <row r="55">
          <cell r="D55">
            <v>14</v>
          </cell>
        </row>
        <row r="56">
          <cell r="D56">
            <v>91</v>
          </cell>
        </row>
        <row r="57">
          <cell r="D57">
            <v>4</v>
          </cell>
        </row>
        <row r="58">
          <cell r="D58">
            <v>63</v>
          </cell>
        </row>
        <row r="59">
          <cell r="D59">
            <v>17</v>
          </cell>
        </row>
        <row r="60">
          <cell r="D60">
            <v>18</v>
          </cell>
        </row>
        <row r="61">
          <cell r="D61">
            <v>50</v>
          </cell>
        </row>
        <row r="62">
          <cell r="D62">
            <v>35</v>
          </cell>
        </row>
        <row r="63">
          <cell r="D63">
            <v>18</v>
          </cell>
        </row>
        <row r="64">
          <cell r="D64">
            <v>82</v>
          </cell>
        </row>
        <row r="65">
          <cell r="D65">
            <v>31</v>
          </cell>
        </row>
        <row r="66">
          <cell r="D66">
            <v>30</v>
          </cell>
        </row>
        <row r="67">
          <cell r="D67">
            <v>20</v>
          </cell>
        </row>
        <row r="68">
          <cell r="D68">
            <v>48</v>
          </cell>
        </row>
        <row r="69">
          <cell r="D69">
            <v>114</v>
          </cell>
        </row>
        <row r="70">
          <cell r="D70">
            <v>26</v>
          </cell>
        </row>
        <row r="71">
          <cell r="D71">
            <v>20</v>
          </cell>
        </row>
        <row r="72">
          <cell r="D72">
            <v>22</v>
          </cell>
        </row>
        <row r="73">
          <cell r="D73">
            <v>32</v>
          </cell>
        </row>
        <row r="74">
          <cell r="D74">
            <v>3</v>
          </cell>
        </row>
        <row r="75">
          <cell r="D75">
            <v>21</v>
          </cell>
        </row>
        <row r="76">
          <cell r="D76">
            <v>12</v>
          </cell>
        </row>
        <row r="77">
          <cell r="D77">
            <v>31</v>
          </cell>
        </row>
        <row r="78">
          <cell r="D78">
            <v>23</v>
          </cell>
        </row>
        <row r="79">
          <cell r="D79">
            <v>26</v>
          </cell>
        </row>
        <row r="80">
          <cell r="D80">
            <v>16</v>
          </cell>
        </row>
        <row r="81">
          <cell r="D81">
            <v>10</v>
          </cell>
        </row>
        <row r="82">
          <cell r="D82">
            <v>122</v>
          </cell>
        </row>
        <row r="83">
          <cell r="D83">
            <v>20</v>
          </cell>
        </row>
        <row r="84">
          <cell r="D84">
            <v>32</v>
          </cell>
        </row>
        <row r="85">
          <cell r="D85">
            <v>55</v>
          </cell>
        </row>
        <row r="86">
          <cell r="D86">
            <v>14</v>
          </cell>
        </row>
        <row r="87">
          <cell r="D87">
            <v>64</v>
          </cell>
        </row>
        <row r="88">
          <cell r="D88">
            <v>25</v>
          </cell>
        </row>
        <row r="89">
          <cell r="D89">
            <v>22</v>
          </cell>
        </row>
        <row r="90">
          <cell r="D90">
            <v>28</v>
          </cell>
        </row>
        <row r="91">
          <cell r="D91">
            <v>14</v>
          </cell>
        </row>
        <row r="92">
          <cell r="D92">
            <v>30</v>
          </cell>
        </row>
        <row r="93">
          <cell r="D93">
            <v>15</v>
          </cell>
        </row>
        <row r="94">
          <cell r="D94">
            <v>22</v>
          </cell>
        </row>
        <row r="95">
          <cell r="D95">
            <v>14</v>
          </cell>
        </row>
        <row r="96">
          <cell r="D96">
            <v>22</v>
          </cell>
        </row>
        <row r="97">
          <cell r="D97">
            <v>30</v>
          </cell>
        </row>
        <row r="98">
          <cell r="D98">
            <v>18</v>
          </cell>
        </row>
        <row r="99">
          <cell r="D99">
            <v>52</v>
          </cell>
        </row>
        <row r="100">
          <cell r="D100">
            <v>21</v>
          </cell>
        </row>
      </sheetData>
      <sheetData sheetId="2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Sheet1"/>
      <sheetName val="tailslaps"/>
      <sheetName val="breach tisa seen No TA"/>
      <sheetName val="Sheet4"/>
      <sheetName val="brXtides NO TA"/>
      <sheetName val="percXtides NO TA &gt;4"/>
      <sheetName val="corr pec slaps"/>
      <sheetName val="Sheet5"/>
      <sheetName val="all behavXtiX# no ta"/>
      <sheetName val="pca behaviors"/>
      <sheetName val="cartwheels"/>
      <sheetName val="tsXalone combo"/>
      <sheetName val="cart ps dfs aloneVcombo"/>
      <sheetName val="cart ps dfs weeksXtides"/>
      <sheetName val="spyhops alone"/>
      <sheetName val="spyhops weeks"/>
      <sheetName val="all ho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D2">
            <v>40</v>
          </cell>
        </row>
        <row r="3">
          <cell r="D3">
            <v>10</v>
          </cell>
        </row>
        <row r="4">
          <cell r="D4">
            <v>6</v>
          </cell>
        </row>
        <row r="5">
          <cell r="D5">
            <v>31</v>
          </cell>
        </row>
        <row r="6">
          <cell r="D6">
            <v>21</v>
          </cell>
        </row>
        <row r="7">
          <cell r="D7">
            <v>19</v>
          </cell>
        </row>
        <row r="8">
          <cell r="D8">
            <v>38</v>
          </cell>
        </row>
        <row r="9">
          <cell r="D9">
            <v>26</v>
          </cell>
        </row>
        <row r="10">
          <cell r="D10">
            <v>21</v>
          </cell>
        </row>
        <row r="11">
          <cell r="D11">
            <v>15</v>
          </cell>
        </row>
        <row r="12">
          <cell r="D12">
            <v>35</v>
          </cell>
        </row>
        <row r="13">
          <cell r="D13">
            <v>7</v>
          </cell>
        </row>
        <row r="14">
          <cell r="D14">
            <v>32</v>
          </cell>
        </row>
        <row r="15">
          <cell r="D15">
            <v>18</v>
          </cell>
        </row>
        <row r="16">
          <cell r="D16">
            <v>11</v>
          </cell>
        </row>
        <row r="17">
          <cell r="D17">
            <v>24</v>
          </cell>
        </row>
        <row r="18">
          <cell r="D18">
            <v>25</v>
          </cell>
        </row>
        <row r="19">
          <cell r="D19">
            <v>128</v>
          </cell>
        </row>
        <row r="20">
          <cell r="D20">
            <v>19</v>
          </cell>
        </row>
        <row r="22">
          <cell r="D22">
            <v>13</v>
          </cell>
        </row>
        <row r="23">
          <cell r="D23">
            <v>37</v>
          </cell>
        </row>
        <row r="25">
          <cell r="D25">
            <v>10</v>
          </cell>
        </row>
        <row r="26">
          <cell r="D26">
            <v>101</v>
          </cell>
        </row>
        <row r="27">
          <cell r="D27">
            <v>12</v>
          </cell>
        </row>
        <row r="28">
          <cell r="D28">
            <v>91</v>
          </cell>
        </row>
        <row r="29">
          <cell r="D29">
            <v>29</v>
          </cell>
        </row>
        <row r="30">
          <cell r="D30">
            <v>9</v>
          </cell>
        </row>
        <row r="31">
          <cell r="D31">
            <v>100</v>
          </cell>
        </row>
        <row r="32">
          <cell r="D32">
            <v>10</v>
          </cell>
        </row>
        <row r="33">
          <cell r="D33">
            <v>38</v>
          </cell>
        </row>
        <row r="34">
          <cell r="D34">
            <v>48</v>
          </cell>
        </row>
        <row r="35">
          <cell r="D35">
            <v>44</v>
          </cell>
        </row>
        <row r="36">
          <cell r="D36">
            <v>2</v>
          </cell>
        </row>
        <row r="37">
          <cell r="D37">
            <v>65</v>
          </cell>
        </row>
        <row r="38">
          <cell r="D38">
            <v>21</v>
          </cell>
        </row>
        <row r="39">
          <cell r="D39">
            <v>35</v>
          </cell>
        </row>
        <row r="40">
          <cell r="D40">
            <v>37</v>
          </cell>
        </row>
        <row r="41">
          <cell r="D41">
            <v>22</v>
          </cell>
        </row>
        <row r="42">
          <cell r="D42">
            <v>109</v>
          </cell>
        </row>
        <row r="43">
          <cell r="D43">
            <v>43</v>
          </cell>
        </row>
        <row r="44">
          <cell r="D44">
            <v>21</v>
          </cell>
        </row>
        <row r="45">
          <cell r="D45">
            <v>52</v>
          </cell>
        </row>
        <row r="46">
          <cell r="D46">
            <v>26</v>
          </cell>
        </row>
        <row r="47">
          <cell r="D47">
            <v>40</v>
          </cell>
        </row>
        <row r="48">
          <cell r="D48">
            <v>41</v>
          </cell>
        </row>
        <row r="49">
          <cell r="D49">
            <v>39</v>
          </cell>
        </row>
        <row r="50">
          <cell r="D50">
            <v>70</v>
          </cell>
        </row>
        <row r="51">
          <cell r="D51">
            <v>35</v>
          </cell>
        </row>
        <row r="52">
          <cell r="D52">
            <v>40</v>
          </cell>
        </row>
        <row r="53">
          <cell r="D53">
            <v>11</v>
          </cell>
        </row>
        <row r="54">
          <cell r="D54">
            <v>26</v>
          </cell>
        </row>
        <row r="55">
          <cell r="D55">
            <v>22</v>
          </cell>
        </row>
        <row r="56">
          <cell r="D56">
            <v>23</v>
          </cell>
        </row>
        <row r="57">
          <cell r="D57">
            <v>80</v>
          </cell>
        </row>
        <row r="58">
          <cell r="D58">
            <v>82</v>
          </cell>
        </row>
        <row r="59">
          <cell r="D59">
            <v>66</v>
          </cell>
        </row>
        <row r="60">
          <cell r="D60">
            <v>39</v>
          </cell>
        </row>
        <row r="61">
          <cell r="D61">
            <v>13</v>
          </cell>
        </row>
        <row r="62">
          <cell r="D62">
            <v>59</v>
          </cell>
        </row>
        <row r="63">
          <cell r="D63">
            <v>96</v>
          </cell>
        </row>
        <row r="64">
          <cell r="D64">
            <v>90</v>
          </cell>
        </row>
        <row r="65">
          <cell r="D65">
            <v>18</v>
          </cell>
        </row>
        <row r="66">
          <cell r="D66">
            <v>48</v>
          </cell>
        </row>
        <row r="67">
          <cell r="D67">
            <v>55</v>
          </cell>
        </row>
        <row r="68">
          <cell r="D68">
            <v>6</v>
          </cell>
        </row>
        <row r="69">
          <cell r="D69">
            <v>10</v>
          </cell>
        </row>
        <row r="70">
          <cell r="D70">
            <v>94</v>
          </cell>
        </row>
        <row r="71">
          <cell r="D71">
            <v>35</v>
          </cell>
        </row>
        <row r="72">
          <cell r="D72">
            <v>14</v>
          </cell>
        </row>
        <row r="73">
          <cell r="D73">
            <v>79</v>
          </cell>
        </row>
        <row r="74">
          <cell r="D74">
            <v>14</v>
          </cell>
        </row>
        <row r="75">
          <cell r="D75">
            <v>62</v>
          </cell>
        </row>
        <row r="76">
          <cell r="D76">
            <v>50</v>
          </cell>
        </row>
        <row r="77">
          <cell r="D77">
            <v>20</v>
          </cell>
        </row>
        <row r="78">
          <cell r="D78">
            <v>27</v>
          </cell>
        </row>
        <row r="79">
          <cell r="D79">
            <v>10</v>
          </cell>
        </row>
        <row r="80">
          <cell r="D80">
            <v>14</v>
          </cell>
        </row>
        <row r="81">
          <cell r="D81">
            <v>33</v>
          </cell>
        </row>
        <row r="82">
          <cell r="D82">
            <v>15</v>
          </cell>
        </row>
        <row r="83">
          <cell r="D83">
            <v>203</v>
          </cell>
        </row>
        <row r="84">
          <cell r="D84">
            <v>54</v>
          </cell>
        </row>
        <row r="85">
          <cell r="D85">
            <v>103</v>
          </cell>
        </row>
        <row r="86">
          <cell r="D86">
            <v>153</v>
          </cell>
        </row>
        <row r="87">
          <cell r="D87">
            <v>40</v>
          </cell>
        </row>
        <row r="88">
          <cell r="D88">
            <v>51</v>
          </cell>
        </row>
        <row r="89">
          <cell r="D89">
            <v>56</v>
          </cell>
        </row>
        <row r="90">
          <cell r="D90">
            <v>61</v>
          </cell>
        </row>
        <row r="91">
          <cell r="D91">
            <v>48</v>
          </cell>
        </row>
        <row r="92">
          <cell r="D92">
            <v>20</v>
          </cell>
        </row>
        <row r="93">
          <cell r="D93">
            <v>36</v>
          </cell>
        </row>
        <row r="94">
          <cell r="D94">
            <v>27</v>
          </cell>
        </row>
        <row r="95">
          <cell r="D95">
            <v>13</v>
          </cell>
        </row>
        <row r="96">
          <cell r="D96">
            <v>58</v>
          </cell>
        </row>
        <row r="97">
          <cell r="D97">
            <v>13</v>
          </cell>
        </row>
        <row r="98">
          <cell r="D98">
            <v>18</v>
          </cell>
        </row>
        <row r="99">
          <cell r="D99">
            <v>16</v>
          </cell>
        </row>
        <row r="100">
          <cell r="D100">
            <v>13</v>
          </cell>
        </row>
        <row r="101">
          <cell r="D101">
            <v>4</v>
          </cell>
        </row>
        <row r="102">
          <cell r="D102">
            <v>8</v>
          </cell>
        </row>
        <row r="103">
          <cell r="D103">
            <v>54</v>
          </cell>
        </row>
        <row r="104">
          <cell r="D104">
            <v>10</v>
          </cell>
        </row>
        <row r="105">
          <cell r="D105">
            <v>91</v>
          </cell>
        </row>
        <row r="106">
          <cell r="D106">
            <v>17</v>
          </cell>
        </row>
        <row r="107">
          <cell r="D107">
            <v>72</v>
          </cell>
        </row>
        <row r="108">
          <cell r="D108">
            <v>114</v>
          </cell>
        </row>
        <row r="109">
          <cell r="D109">
            <v>17</v>
          </cell>
        </row>
        <row r="110">
          <cell r="D110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33"/>
  <sheetViews>
    <sheetView workbookViewId="0">
      <selection activeCell="K12" sqref="K12"/>
    </sheetView>
  </sheetViews>
  <sheetFormatPr baseColWidth="10" defaultRowHeight="13"/>
  <cols>
    <col min="1" max="1" width="10.7109375" style="63"/>
    <col min="2" max="2" width="16" style="63" customWidth="1"/>
    <col min="3" max="5" width="10.7109375" style="63"/>
    <col min="7" max="7" width="0.85546875" customWidth="1"/>
    <col min="9" max="9" width="15.85546875" customWidth="1"/>
    <col min="10" max="10" width="21" customWidth="1"/>
    <col min="11" max="11" width="14.28515625" customWidth="1"/>
    <col min="12" max="12" width="9.140625" customWidth="1"/>
    <col min="13" max="13" width="12.7109375" customWidth="1"/>
    <col min="14" max="14" width="20.28515625" customWidth="1"/>
    <col min="15" max="15" width="14.5703125" customWidth="1"/>
    <col min="16" max="16" width="17.7109375" customWidth="1"/>
  </cols>
  <sheetData>
    <row r="1" spans="1:16">
      <c r="A1" s="58" t="s">
        <v>22</v>
      </c>
      <c r="B1" s="61" t="s">
        <v>115</v>
      </c>
      <c r="C1" s="61" t="s">
        <v>116</v>
      </c>
      <c r="D1" s="62" t="s">
        <v>117</v>
      </c>
      <c r="E1" s="62" t="s">
        <v>116</v>
      </c>
      <c r="F1" t="s">
        <v>23</v>
      </c>
      <c r="H1" t="s">
        <v>24</v>
      </c>
      <c r="I1" t="s">
        <v>28</v>
      </c>
      <c r="J1" t="s">
        <v>123</v>
      </c>
      <c r="K1" t="s">
        <v>25</v>
      </c>
      <c r="L1" t="s">
        <v>30</v>
      </c>
      <c r="M1" t="s">
        <v>50</v>
      </c>
      <c r="N1" t="s">
        <v>26</v>
      </c>
      <c r="O1" t="s">
        <v>27</v>
      </c>
      <c r="P1" t="s">
        <v>120</v>
      </c>
    </row>
    <row r="2" spans="1:16">
      <c r="A2" s="22">
        <v>38863</v>
      </c>
      <c r="B2" s="61">
        <v>1</v>
      </c>
      <c r="C2" s="61">
        <v>0.1111111111111111</v>
      </c>
      <c r="D2" s="62">
        <v>0.1111111111111111</v>
      </c>
      <c r="E2" s="62">
        <v>0</v>
      </c>
      <c r="F2" t="s">
        <v>48</v>
      </c>
      <c r="H2">
        <v>2008</v>
      </c>
      <c r="I2" t="s">
        <v>29</v>
      </c>
      <c r="J2" s="66">
        <f>AVERAGE('[1]9-5 2008'!$D$2:$D$59)</f>
        <v>49.051724137931032</v>
      </c>
      <c r="K2">
        <v>58</v>
      </c>
      <c r="L2">
        <v>16</v>
      </c>
      <c r="M2" s="60">
        <f>L2/K2*100</f>
        <v>27.586206896551722</v>
      </c>
      <c r="N2">
        <v>5</v>
      </c>
      <c r="O2">
        <v>5</v>
      </c>
      <c r="P2" s="65">
        <f>O2/L2</f>
        <v>0.3125</v>
      </c>
    </row>
    <row r="3" spans="1:16">
      <c r="A3" s="22">
        <v>38861</v>
      </c>
      <c r="B3" s="61">
        <v>1.6666666666666666E-2</v>
      </c>
      <c r="C3" s="61">
        <v>0.19999999999999998</v>
      </c>
      <c r="D3" s="62">
        <v>1.6666666666666666E-2</v>
      </c>
      <c r="E3" s="62">
        <v>1.6666666666666666E-2</v>
      </c>
      <c r="F3" t="s">
        <v>48</v>
      </c>
      <c r="H3">
        <v>2007</v>
      </c>
      <c r="I3" t="s">
        <v>31</v>
      </c>
      <c r="J3" s="66">
        <f>AVERAGE('[2]9-5'!$D$2:$D$74)</f>
        <v>46.972602739726028</v>
      </c>
      <c r="K3">
        <v>73</v>
      </c>
      <c r="L3">
        <v>19</v>
      </c>
      <c r="M3" s="60">
        <f t="shared" ref="M3:M9" si="0">L3/K3*100</f>
        <v>26.027397260273972</v>
      </c>
      <c r="N3">
        <v>14</v>
      </c>
      <c r="O3">
        <v>9</v>
      </c>
      <c r="P3" s="65">
        <f t="shared" ref="P3:P9" si="1">O3/L3</f>
        <v>0.47368421052631576</v>
      </c>
    </row>
    <row r="4" spans="1:16">
      <c r="A4" s="22">
        <v>38150</v>
      </c>
      <c r="B4" s="61">
        <v>0</v>
      </c>
      <c r="C4" s="61">
        <v>5.5555555555555552E-2</v>
      </c>
      <c r="D4" s="62">
        <v>8.3333333333333329E-2</v>
      </c>
      <c r="E4" s="62">
        <v>0</v>
      </c>
      <c r="F4" t="s">
        <v>47</v>
      </c>
      <c r="H4">
        <v>2006</v>
      </c>
      <c r="I4" t="s">
        <v>32</v>
      </c>
      <c r="J4" s="66">
        <f>AVERAGE('[3]9-5'!$D$2:$D$81)</f>
        <v>43.837499999999999</v>
      </c>
      <c r="K4">
        <v>80</v>
      </c>
      <c r="L4">
        <v>21</v>
      </c>
      <c r="M4" s="60">
        <f t="shared" si="0"/>
        <v>26.25</v>
      </c>
      <c r="N4">
        <v>3</v>
      </c>
      <c r="O4">
        <v>2</v>
      </c>
      <c r="P4" s="65">
        <f t="shared" si="1"/>
        <v>9.5238095238095233E-2</v>
      </c>
    </row>
    <row r="5" spans="1:16">
      <c r="A5" s="22">
        <v>38151</v>
      </c>
      <c r="B5" s="61">
        <v>1.1666666666666667</v>
      </c>
      <c r="C5" s="61">
        <v>0.25</v>
      </c>
      <c r="D5" s="62">
        <v>0.83333333333333337</v>
      </c>
      <c r="E5" s="62">
        <v>0.25</v>
      </c>
      <c r="F5" t="s">
        <v>40</v>
      </c>
      <c r="H5">
        <v>2005</v>
      </c>
      <c r="I5" t="s">
        <v>33</v>
      </c>
      <c r="J5" s="66">
        <f>AVERAGE('[4]9-5'!$D$2:$D$46,'[4]9-5'!$D$48:$D$64,'[4]9-5'!$D$66:$D$82)</f>
        <v>34.354430379746837</v>
      </c>
      <c r="K5">
        <v>81</v>
      </c>
      <c r="L5">
        <v>17</v>
      </c>
      <c r="M5" s="60">
        <f t="shared" si="0"/>
        <v>20.987654320987652</v>
      </c>
      <c r="N5">
        <v>10</v>
      </c>
      <c r="O5">
        <v>5</v>
      </c>
      <c r="P5" s="65">
        <f t="shared" si="1"/>
        <v>0.29411764705882354</v>
      </c>
    </row>
    <row r="6" spans="1:16">
      <c r="A6" s="22">
        <v>38154</v>
      </c>
      <c r="B6" s="61">
        <v>0</v>
      </c>
      <c r="C6" s="61">
        <v>0.20833333333333334</v>
      </c>
      <c r="D6" s="62">
        <v>0</v>
      </c>
      <c r="E6" s="62">
        <v>0</v>
      </c>
      <c r="F6" t="s">
        <v>49</v>
      </c>
      <c r="H6">
        <v>2004</v>
      </c>
      <c r="I6" t="s">
        <v>34</v>
      </c>
      <c r="J6" s="66">
        <f>AVERAGE('[5]9-5'!$D$2:$D$72)</f>
        <v>34.971830985915496</v>
      </c>
      <c r="K6">
        <v>71</v>
      </c>
      <c r="L6">
        <v>13</v>
      </c>
      <c r="M6" s="60">
        <f t="shared" si="0"/>
        <v>18.30985915492958</v>
      </c>
      <c r="N6">
        <v>1</v>
      </c>
      <c r="O6">
        <v>1</v>
      </c>
      <c r="P6" s="65">
        <f t="shared" si="1"/>
        <v>7.6923076923076927E-2</v>
      </c>
    </row>
    <row r="7" spans="1:16">
      <c r="A7" s="22">
        <v>38206</v>
      </c>
      <c r="B7" s="61">
        <v>3.6666666666666665</v>
      </c>
      <c r="C7" s="61">
        <v>4.4333333333333336</v>
      </c>
      <c r="D7" s="62">
        <v>0.3666666666666667</v>
      </c>
      <c r="E7" s="62">
        <v>0.3</v>
      </c>
      <c r="F7" t="s">
        <v>47</v>
      </c>
      <c r="H7">
        <v>2003</v>
      </c>
      <c r="I7" t="s">
        <v>35</v>
      </c>
      <c r="J7" s="66">
        <f>AVERAGE('[6]9-5'!$D$45:$D$74,'[6]9-5'!$D$2:$D$43)</f>
        <v>30.944444444444443</v>
      </c>
      <c r="K7">
        <v>73</v>
      </c>
      <c r="L7">
        <v>18</v>
      </c>
      <c r="M7" s="60">
        <f t="shared" si="0"/>
        <v>24.657534246575342</v>
      </c>
      <c r="N7">
        <v>5</v>
      </c>
      <c r="O7">
        <v>1</v>
      </c>
      <c r="P7" s="65">
        <f t="shared" si="1"/>
        <v>5.5555555555555552E-2</v>
      </c>
    </row>
    <row r="8" spans="1:16">
      <c r="A8" s="22">
        <v>38207</v>
      </c>
      <c r="B8" s="61">
        <v>9.5</v>
      </c>
      <c r="C8" s="61">
        <v>4.333333333333333</v>
      </c>
      <c r="D8" s="62">
        <v>2</v>
      </c>
      <c r="E8" s="62">
        <v>0.33333333333333331</v>
      </c>
      <c r="F8" t="s">
        <v>40</v>
      </c>
      <c r="H8">
        <v>2002</v>
      </c>
      <c r="I8" s="59" t="s">
        <v>37</v>
      </c>
      <c r="J8" s="66">
        <f>AVERAGE('[7]9-5'!$D$2:$D$100)</f>
        <v>32.484848484848484</v>
      </c>
      <c r="K8">
        <v>99</v>
      </c>
      <c r="L8">
        <v>22</v>
      </c>
      <c r="M8" s="60">
        <f t="shared" si="0"/>
        <v>22.222222222222221</v>
      </c>
      <c r="N8">
        <v>0</v>
      </c>
      <c r="O8">
        <v>0</v>
      </c>
      <c r="P8" s="65">
        <f t="shared" si="1"/>
        <v>0</v>
      </c>
    </row>
    <row r="9" spans="1:16">
      <c r="A9" s="22">
        <v>37763</v>
      </c>
      <c r="B9" s="61">
        <v>0</v>
      </c>
      <c r="C9" s="61">
        <v>4.6333333333333337</v>
      </c>
      <c r="D9" s="62">
        <v>0</v>
      </c>
      <c r="E9" s="62">
        <v>0.3</v>
      </c>
      <c r="F9" t="s">
        <v>45</v>
      </c>
      <c r="H9">
        <v>2001</v>
      </c>
      <c r="I9" t="s">
        <v>38</v>
      </c>
      <c r="J9" s="66">
        <f>AVERAGE('[8]all hours'!$D$25:$D$110,'[8]all hours'!$D$22:$D$23,'[8]all hours'!$D$2:$D$20)</f>
        <v>40.878504672897193</v>
      </c>
      <c r="K9">
        <v>109</v>
      </c>
      <c r="L9">
        <v>16</v>
      </c>
      <c r="M9" s="60">
        <f t="shared" si="0"/>
        <v>14.678899082568808</v>
      </c>
      <c r="N9">
        <v>3</v>
      </c>
      <c r="O9">
        <v>1</v>
      </c>
      <c r="P9" s="65">
        <f t="shared" si="1"/>
        <v>6.25E-2</v>
      </c>
    </row>
    <row r="10" spans="1:16">
      <c r="A10" s="22">
        <v>37773</v>
      </c>
      <c r="B10" s="61">
        <v>0.25</v>
      </c>
      <c r="C10" s="61">
        <v>0</v>
      </c>
      <c r="D10" s="62">
        <v>0.25</v>
      </c>
      <c r="E10" s="62">
        <v>0</v>
      </c>
      <c r="F10" t="s">
        <v>47</v>
      </c>
      <c r="J10" s="66" t="s">
        <v>119</v>
      </c>
      <c r="M10" t="s">
        <v>119</v>
      </c>
      <c r="P10" s="65"/>
    </row>
    <row r="11" spans="1:16">
      <c r="A11" s="22">
        <v>37773</v>
      </c>
      <c r="B11" s="61">
        <v>0.16666666666666666</v>
      </c>
      <c r="C11" s="61">
        <v>0.16666666666666666</v>
      </c>
      <c r="D11" s="62">
        <v>0</v>
      </c>
      <c r="E11" s="62">
        <v>0</v>
      </c>
      <c r="F11" t="s">
        <v>47</v>
      </c>
      <c r="J11" s="66">
        <f>AVERAGE(J2:J9)</f>
        <v>39.18698573068869</v>
      </c>
      <c r="K11">
        <f>AVERAGE(K2:K9)</f>
        <v>80.5</v>
      </c>
      <c r="M11" s="60">
        <f>AVERAGE(M2:M9)</f>
        <v>22.589971648013663</v>
      </c>
      <c r="P11" s="65">
        <f>AVERAGE(P2:P9)*100</f>
        <v>17.131482316273335</v>
      </c>
    </row>
    <row r="12" spans="1:16">
      <c r="A12" s="22">
        <v>37776</v>
      </c>
      <c r="B12" s="61">
        <v>9.9999999999999992E-2</v>
      </c>
      <c r="C12" s="61">
        <v>0</v>
      </c>
      <c r="D12" s="62">
        <v>3.3333333333333333E-2</v>
      </c>
      <c r="E12" s="62">
        <v>3.3333333333333333E-2</v>
      </c>
      <c r="F12" t="s">
        <v>47</v>
      </c>
      <c r="J12" s="66"/>
    </row>
    <row r="13" spans="1:16">
      <c r="A13" s="22">
        <v>37779</v>
      </c>
      <c r="B13" s="61">
        <v>0.35714285714285715</v>
      </c>
      <c r="C13" s="61">
        <v>0.11904761904761905</v>
      </c>
      <c r="D13" s="62">
        <v>0.23809523809523811</v>
      </c>
      <c r="E13" s="62">
        <v>0</v>
      </c>
      <c r="F13" t="s">
        <v>47</v>
      </c>
    </row>
    <row r="14" spans="1:16">
      <c r="A14" s="22">
        <v>37807</v>
      </c>
      <c r="B14" s="61">
        <v>3.7083333333333335</v>
      </c>
      <c r="C14" s="61">
        <v>0.45833333333333331</v>
      </c>
      <c r="D14" s="62">
        <v>0</v>
      </c>
      <c r="E14" s="62">
        <v>0</v>
      </c>
      <c r="F14" t="s">
        <v>47</v>
      </c>
    </row>
    <row r="15" spans="1:16">
      <c r="A15" s="22">
        <v>37810</v>
      </c>
      <c r="B15" s="61">
        <v>1.1111111111111112E-2</v>
      </c>
      <c r="C15" s="61">
        <v>0</v>
      </c>
      <c r="D15" s="62">
        <v>1.1111111111111112E-2</v>
      </c>
      <c r="E15" s="62">
        <v>0</v>
      </c>
      <c r="F15" t="s">
        <v>42</v>
      </c>
    </row>
    <row r="16" spans="1:16">
      <c r="A16" s="22">
        <v>37818</v>
      </c>
      <c r="B16" s="61">
        <v>3</v>
      </c>
      <c r="C16" s="61">
        <v>1.5</v>
      </c>
      <c r="D16" s="62">
        <v>0.16666666666666666</v>
      </c>
      <c r="E16" s="62">
        <v>0</v>
      </c>
      <c r="F16" t="s">
        <v>47</v>
      </c>
    </row>
    <row r="17" spans="1:6">
      <c r="A17" s="22">
        <v>37827</v>
      </c>
      <c r="B17" s="61">
        <v>0.1111111111111111</v>
      </c>
      <c r="C17" s="61">
        <v>1.1666666666666667</v>
      </c>
      <c r="D17" s="62">
        <v>0.33333333333333331</v>
      </c>
      <c r="E17" s="62">
        <v>5.5555555555555552E-2</v>
      </c>
      <c r="F17" t="s">
        <v>40</v>
      </c>
    </row>
    <row r="18" spans="1:6">
      <c r="A18" s="22">
        <v>37445</v>
      </c>
      <c r="B18" s="61">
        <v>0.15350877192982457</v>
      </c>
      <c r="C18" s="61">
        <v>0.16228070175438597</v>
      </c>
      <c r="D18" s="62">
        <v>3.9473684210526314E-2</v>
      </c>
      <c r="E18" s="62">
        <v>4.3859649122807015E-3</v>
      </c>
      <c r="F18" t="s">
        <v>47</v>
      </c>
    </row>
    <row r="19" spans="1:6">
      <c r="A19" s="22">
        <v>37470</v>
      </c>
      <c r="B19" s="61">
        <v>0.11904761904761905</v>
      </c>
      <c r="C19" s="61">
        <v>0</v>
      </c>
      <c r="D19" s="62">
        <v>4.7619047619047616E-2</v>
      </c>
      <c r="E19" s="62">
        <v>0</v>
      </c>
      <c r="F19" t="s">
        <v>46</v>
      </c>
    </row>
    <row r="20" spans="1:6">
      <c r="A20" s="22">
        <v>37045</v>
      </c>
      <c r="B20" s="61">
        <v>0.12962962962962962</v>
      </c>
      <c r="C20" s="61">
        <v>0</v>
      </c>
      <c r="D20" s="62">
        <v>0</v>
      </c>
      <c r="E20" s="62">
        <v>0</v>
      </c>
      <c r="F20" t="s">
        <v>45</v>
      </c>
    </row>
    <row r="21" spans="1:6">
      <c r="A21" s="22">
        <v>37058</v>
      </c>
      <c r="B21" s="61">
        <v>0.75</v>
      </c>
      <c r="C21" s="61">
        <v>0.41666666666666669</v>
      </c>
      <c r="D21" s="62">
        <v>0</v>
      </c>
      <c r="E21" s="62">
        <v>0</v>
      </c>
      <c r="F21" t="s">
        <v>44</v>
      </c>
    </row>
    <row r="22" spans="1:6">
      <c r="A22" s="22">
        <v>37059</v>
      </c>
      <c r="B22" s="61">
        <v>0.82539682539682546</v>
      </c>
      <c r="C22" s="61">
        <v>0.59523809523809523</v>
      </c>
      <c r="D22" s="62">
        <v>0</v>
      </c>
      <c r="E22" s="62">
        <v>7.9365079365079361E-3</v>
      </c>
      <c r="F22" t="s">
        <v>43</v>
      </c>
    </row>
    <row r="23" spans="1:6">
      <c r="A23" s="22">
        <v>37103</v>
      </c>
      <c r="B23" s="61">
        <v>0.15833333333333333</v>
      </c>
      <c r="C23" s="61">
        <v>0.21666666666666667</v>
      </c>
      <c r="D23" s="62">
        <v>3.3333333333333333E-2</v>
      </c>
      <c r="E23" s="62">
        <v>1.6666666666666666E-2</v>
      </c>
      <c r="F23" t="s">
        <v>42</v>
      </c>
    </row>
    <row r="24" spans="1:6">
      <c r="A24" s="22">
        <v>37104</v>
      </c>
      <c r="B24" s="61">
        <v>0.8125</v>
      </c>
      <c r="C24" s="61">
        <v>1.1041666666666667</v>
      </c>
      <c r="D24" s="62">
        <v>0.10416666666666667</v>
      </c>
      <c r="E24" s="62">
        <v>0</v>
      </c>
      <c r="F24" t="s">
        <v>41</v>
      </c>
    </row>
    <row r="25" spans="1:6">
      <c r="A25" s="22">
        <v>36702</v>
      </c>
      <c r="B25" s="61">
        <v>6.9444444444444448E-2</v>
      </c>
      <c r="C25" s="61">
        <v>2.7777777777777776E-2</v>
      </c>
      <c r="D25" s="62">
        <v>0</v>
      </c>
      <c r="E25" s="62">
        <v>0</v>
      </c>
      <c r="F25" t="s">
        <v>40</v>
      </c>
    </row>
    <row r="26" spans="1:6">
      <c r="A26" s="22">
        <v>36365</v>
      </c>
      <c r="B26" s="61">
        <v>0.70175438596491224</v>
      </c>
      <c r="C26" s="61">
        <v>0.78947368421052622</v>
      </c>
      <c r="D26" s="62">
        <v>3.0701754385964911E-2</v>
      </c>
      <c r="E26" s="62">
        <v>2.1929824561403508E-2</v>
      </c>
      <c r="F26" t="s">
        <v>36</v>
      </c>
    </row>
    <row r="27" spans="1:6">
      <c r="A27" s="22">
        <v>35608</v>
      </c>
      <c r="B27" s="61">
        <v>0.5</v>
      </c>
      <c r="C27" s="61">
        <v>0.25490196078431371</v>
      </c>
      <c r="D27" s="62">
        <v>0</v>
      </c>
      <c r="E27" s="62">
        <v>0</v>
      </c>
      <c r="F27" t="s">
        <v>39</v>
      </c>
    </row>
    <row r="30" spans="1:6">
      <c r="A30" s="63" t="s">
        <v>23</v>
      </c>
      <c r="B30" s="63" t="s">
        <v>118</v>
      </c>
      <c r="C30" s="63" t="s">
        <v>118</v>
      </c>
      <c r="D30" s="63" t="s">
        <v>118</v>
      </c>
      <c r="E30" s="63" t="s">
        <v>118</v>
      </c>
      <c r="F30" s="63" t="s">
        <v>121</v>
      </c>
    </row>
    <row r="31" spans="1:6">
      <c r="A31" s="63" t="s">
        <v>47</v>
      </c>
      <c r="B31" s="64">
        <f>AVERAGE(B26,B22,B18:B19,B16,B10:B14,B6:B7,B4)</f>
        <v>1.0037320866268233</v>
      </c>
      <c r="C31" s="64">
        <f t="shared" ref="C31:E31" si="2">AVERAGE(C26,C22,C18:C19,C16,C10:C14,C6:C7,C4)</f>
        <v>0.65294325557483457</v>
      </c>
      <c r="D31" s="64">
        <f t="shared" si="2"/>
        <v>9.6606901870059769E-2</v>
      </c>
      <c r="E31" s="64">
        <f t="shared" si="2"/>
        <v>2.8275817749501959E-2</v>
      </c>
      <c r="F31" s="64">
        <f>13/26</f>
        <v>0.5</v>
      </c>
    </row>
    <row r="32" spans="1:6">
      <c r="A32" s="63" t="s">
        <v>39</v>
      </c>
      <c r="B32" s="64">
        <f>AVERAGE(B27,B26,B22,B21)</f>
        <v>0.69428780284043445</v>
      </c>
      <c r="C32" s="64">
        <f>AVERAGE(C27,C26,C22,C21)</f>
        <v>0.51407010172490042</v>
      </c>
      <c r="D32" s="64">
        <f t="shared" ref="D32:E32" si="3">AVERAGE(D27,D26,D22,D21)</f>
        <v>7.6754385964912276E-3</v>
      </c>
      <c r="E32" s="64">
        <f t="shared" si="3"/>
        <v>7.4665831244778609E-3</v>
      </c>
      <c r="F32" s="64">
        <f>3/26</f>
        <v>0.11538461538461539</v>
      </c>
    </row>
    <row r="33" spans="1:6">
      <c r="A33" s="63" t="s">
        <v>48</v>
      </c>
      <c r="B33" s="64">
        <f>AVERAGE(B2:B3,B5,B8,B17,B25)</f>
        <v>1.9773148148148147</v>
      </c>
      <c r="C33" s="64">
        <f t="shared" ref="C33:E33" si="4">AVERAGE(C2:C3,C5,C8,C17,C25)</f>
        <v>1.0148148148148148</v>
      </c>
      <c r="D33" s="64">
        <f t="shared" si="4"/>
        <v>0.54907407407407416</v>
      </c>
      <c r="E33" s="64">
        <f t="shared" si="4"/>
        <v>0.10925925925925926</v>
      </c>
      <c r="F33" s="64">
        <f>5/26</f>
        <v>0.19230769230769232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73"/>
  <sheetViews>
    <sheetView tabSelected="1" topLeftCell="A30" workbookViewId="0">
      <selection activeCell="H64" sqref="H64"/>
    </sheetView>
  </sheetViews>
  <sheetFormatPr baseColWidth="10" defaultRowHeight="13"/>
  <cols>
    <col min="1" max="1" width="10.7109375" style="5"/>
    <col min="2" max="2" width="14.85546875" style="6" customWidth="1"/>
    <col min="3" max="3" width="12.140625" style="6" customWidth="1"/>
    <col min="4" max="4" width="10.5703125" style="6" customWidth="1"/>
    <col min="5" max="5" width="10.5703125" style="30" customWidth="1"/>
    <col min="6" max="6" width="13.5703125" style="5" customWidth="1"/>
    <col min="7" max="7" width="8.28515625" style="4" customWidth="1"/>
    <col min="8" max="8" width="7.85546875" style="5" customWidth="1"/>
    <col min="9" max="9" width="9.85546875" style="30" customWidth="1"/>
    <col min="10" max="10" width="7.85546875" style="5" customWidth="1"/>
    <col min="11" max="11" width="7.42578125" style="5" customWidth="1"/>
    <col min="12" max="12" width="12.7109375" style="29" customWidth="1"/>
    <col min="13" max="13" width="25.140625" style="1" customWidth="1"/>
    <col min="14" max="16384" width="10.7109375" style="5"/>
  </cols>
  <sheetData>
    <row r="1" spans="1:13">
      <c r="A1" s="5" t="s">
        <v>3</v>
      </c>
      <c r="B1" s="6" t="s">
        <v>10</v>
      </c>
      <c r="C1" s="6" t="s">
        <v>11</v>
      </c>
      <c r="D1" s="6" t="s">
        <v>12</v>
      </c>
      <c r="E1" s="4" t="s">
        <v>4</v>
      </c>
      <c r="F1" s="5" t="s">
        <v>14</v>
      </c>
      <c r="G1" s="4" t="s">
        <v>1</v>
      </c>
      <c r="H1" s="4" t="s">
        <v>126</v>
      </c>
      <c r="I1" s="5" t="s">
        <v>107</v>
      </c>
      <c r="J1" s="5" t="s">
        <v>2</v>
      </c>
      <c r="K1" s="5" t="s">
        <v>127</v>
      </c>
      <c r="L1" s="20" t="s">
        <v>15</v>
      </c>
      <c r="M1" s="1" t="s">
        <v>13</v>
      </c>
    </row>
    <row r="2" spans="1:13" s="11" customFormat="1">
      <c r="A2" s="8">
        <v>38863</v>
      </c>
      <c r="B2" s="9">
        <v>0.64340277777777777</v>
      </c>
      <c r="C2" s="9">
        <v>0.68350694444444438</v>
      </c>
      <c r="D2" s="9">
        <v>0.67847222222222225</v>
      </c>
      <c r="E2" s="10">
        <v>3</v>
      </c>
      <c r="F2" s="9">
        <f t="shared" ref="F2:F27" si="0">I2-(6/1440)</f>
        <v>3.0902777777777821E-2</v>
      </c>
      <c r="G2" s="10">
        <v>18</v>
      </c>
      <c r="H2" s="10">
        <v>2</v>
      </c>
      <c r="I2" s="9">
        <f t="shared" ref="I2:I27" si="1">D2-B2</f>
        <v>3.5069444444444486E-2</v>
      </c>
      <c r="J2" s="11">
        <v>2</v>
      </c>
      <c r="K2" s="11">
        <v>0</v>
      </c>
      <c r="L2" s="9">
        <f t="shared" ref="L2:L27" si="2">I2+(6/1440)</f>
        <v>3.9236111111111152E-2</v>
      </c>
      <c r="M2" s="2" t="s">
        <v>110</v>
      </c>
    </row>
    <row r="3" spans="1:13" s="11" customFormat="1">
      <c r="A3" s="8">
        <v>38861</v>
      </c>
      <c r="B3" s="9">
        <v>0.52708333333333335</v>
      </c>
      <c r="C3" s="9">
        <v>0.56597222222222221</v>
      </c>
      <c r="D3" s="9">
        <v>0.54236111111111118</v>
      </c>
      <c r="E3" s="10">
        <v>10</v>
      </c>
      <c r="F3" s="9">
        <f t="shared" si="0"/>
        <v>1.1111111111111169E-2</v>
      </c>
      <c r="G3" s="10">
        <v>1</v>
      </c>
      <c r="H3" s="10">
        <v>1</v>
      </c>
      <c r="I3" s="9">
        <f t="shared" si="1"/>
        <v>1.5277777777777835E-2</v>
      </c>
      <c r="J3" s="11">
        <v>12</v>
      </c>
      <c r="K3" s="11">
        <v>1</v>
      </c>
      <c r="L3" s="9">
        <f t="shared" si="2"/>
        <v>1.94444444444445E-2</v>
      </c>
      <c r="M3" s="2" t="s">
        <v>111</v>
      </c>
    </row>
    <row r="4" spans="1:13" s="11" customFormat="1">
      <c r="A4" s="8">
        <v>38150</v>
      </c>
      <c r="B4" s="9">
        <v>0.48063657407407406</v>
      </c>
      <c r="C4" s="9">
        <v>0.50591435185185185</v>
      </c>
      <c r="D4" s="9">
        <v>0.49305555555555558</v>
      </c>
      <c r="E4" s="7">
        <v>6</v>
      </c>
      <c r="F4" s="9">
        <f t="shared" si="0"/>
        <v>8.2523148148148512E-3</v>
      </c>
      <c r="G4" s="10">
        <v>0</v>
      </c>
      <c r="H4" s="10">
        <v>3</v>
      </c>
      <c r="I4" s="9">
        <f t="shared" si="1"/>
        <v>1.2418981481481517E-2</v>
      </c>
      <c r="J4" s="11">
        <v>2</v>
      </c>
      <c r="K4" s="11">
        <v>0</v>
      </c>
      <c r="L4" s="9">
        <f t="shared" si="2"/>
        <v>1.6585648148148183E-2</v>
      </c>
      <c r="M4" s="2"/>
    </row>
    <row r="5" spans="1:13" s="11" customFormat="1">
      <c r="A5" s="8">
        <v>38151</v>
      </c>
      <c r="B5" s="9">
        <v>0.63004629629629627</v>
      </c>
      <c r="C5" s="9">
        <v>0.66297453703703701</v>
      </c>
      <c r="D5" s="9">
        <v>0.64722222222222225</v>
      </c>
      <c r="E5" s="7">
        <v>2</v>
      </c>
      <c r="F5" s="9">
        <f t="shared" si="0"/>
        <v>1.3009259259259318E-2</v>
      </c>
      <c r="G5" s="10">
        <v>14</v>
      </c>
      <c r="H5" s="10">
        <v>10</v>
      </c>
      <c r="I5" s="9">
        <f t="shared" si="1"/>
        <v>1.7175925925925983E-2</v>
      </c>
      <c r="J5" s="11">
        <v>3</v>
      </c>
      <c r="K5" s="11">
        <v>3</v>
      </c>
      <c r="L5" s="9">
        <f t="shared" si="2"/>
        <v>2.1342592592592649E-2</v>
      </c>
      <c r="M5" s="2" t="s">
        <v>108</v>
      </c>
    </row>
    <row r="6" spans="1:13" s="11" customFormat="1">
      <c r="A6" s="8">
        <v>38154</v>
      </c>
      <c r="B6" s="9">
        <v>0.66387731481481482</v>
      </c>
      <c r="C6" s="9">
        <v>0.69868055555555564</v>
      </c>
      <c r="D6" s="9">
        <v>0.68125000000000002</v>
      </c>
      <c r="E6" s="7">
        <v>4</v>
      </c>
      <c r="F6" s="9">
        <f t="shared" si="0"/>
        <v>1.3206018518518534E-2</v>
      </c>
      <c r="G6" s="10">
        <v>0</v>
      </c>
      <c r="H6" s="10">
        <v>0</v>
      </c>
      <c r="I6" s="9">
        <f t="shared" si="1"/>
        <v>1.7372685185185199E-2</v>
      </c>
      <c r="J6" s="11">
        <v>5</v>
      </c>
      <c r="K6" s="11">
        <v>0</v>
      </c>
      <c r="L6" s="9">
        <f t="shared" si="2"/>
        <v>2.1539351851851865E-2</v>
      </c>
      <c r="M6" s="2"/>
    </row>
    <row r="7" spans="1:13" s="16" customFormat="1" ht="12" customHeight="1">
      <c r="A7" s="13">
        <v>38206</v>
      </c>
      <c r="B7" s="14">
        <v>0.49262731481481481</v>
      </c>
      <c r="C7" s="14">
        <v>0.52350694444444446</v>
      </c>
      <c r="D7" s="14">
        <v>0.50347222222222221</v>
      </c>
      <c r="E7" s="12">
        <v>5</v>
      </c>
      <c r="F7" s="14">
        <f t="shared" si="0"/>
        <v>6.6782407407407337E-3</v>
      </c>
      <c r="G7" s="15">
        <v>110</v>
      </c>
      <c r="H7" s="15">
        <v>11</v>
      </c>
      <c r="I7" s="14">
        <f t="shared" si="1"/>
        <v>1.08449074074074E-2</v>
      </c>
      <c r="J7" s="16">
        <v>133</v>
      </c>
      <c r="K7" s="16">
        <v>9</v>
      </c>
      <c r="L7" s="14">
        <f t="shared" si="2"/>
        <v>1.5011574074074066E-2</v>
      </c>
      <c r="M7" s="3"/>
    </row>
    <row r="8" spans="1:13" s="16" customFormat="1">
      <c r="A8" s="13">
        <v>38207</v>
      </c>
      <c r="B8" s="14">
        <v>0.48730324074074072</v>
      </c>
      <c r="C8" s="14">
        <v>0.54660879629629633</v>
      </c>
      <c r="D8" s="14">
        <v>0.49583333333333335</v>
      </c>
      <c r="E8" s="15">
        <v>1</v>
      </c>
      <c r="F8" s="14">
        <f t="shared" si="0"/>
        <v>4.3634259259259641E-3</v>
      </c>
      <c r="G8" s="15">
        <v>57</v>
      </c>
      <c r="H8" s="15">
        <v>12</v>
      </c>
      <c r="I8" s="14">
        <f t="shared" si="1"/>
        <v>8.5300925925926308E-3</v>
      </c>
      <c r="J8" s="16">
        <v>26</v>
      </c>
      <c r="K8" s="16">
        <v>2</v>
      </c>
      <c r="L8" s="14">
        <f t="shared" si="2"/>
        <v>1.2696759259259296E-2</v>
      </c>
      <c r="M8" s="3"/>
    </row>
    <row r="9" spans="1:13" s="11" customFormat="1">
      <c r="A9" s="8">
        <v>37763</v>
      </c>
      <c r="B9" s="9">
        <v>0.68171296296296291</v>
      </c>
      <c r="C9" s="9">
        <v>0.73743055555555559</v>
      </c>
      <c r="D9" s="17">
        <v>0.71875</v>
      </c>
      <c r="E9" s="7">
        <v>5</v>
      </c>
      <c r="F9" s="9">
        <f t="shared" si="0"/>
        <v>3.2870370370370425E-2</v>
      </c>
      <c r="G9" s="10">
        <v>0</v>
      </c>
      <c r="H9" s="10">
        <v>0</v>
      </c>
      <c r="I9" s="9">
        <f t="shared" si="1"/>
        <v>3.703703703703709E-2</v>
      </c>
      <c r="J9" s="11">
        <v>139</v>
      </c>
      <c r="K9" s="11">
        <v>9</v>
      </c>
      <c r="L9" s="9">
        <f t="shared" si="2"/>
        <v>4.1203703703703756E-2</v>
      </c>
      <c r="M9" s="2" t="s">
        <v>94</v>
      </c>
    </row>
    <row r="10" spans="1:13" s="16" customFormat="1">
      <c r="A10" s="13">
        <v>37773</v>
      </c>
      <c r="B10" s="14">
        <v>0.46355324074074072</v>
      </c>
      <c r="C10" s="14">
        <v>0.50785879629629627</v>
      </c>
      <c r="D10" s="18">
        <v>0.47291666666666665</v>
      </c>
      <c r="E10" s="12">
        <v>2</v>
      </c>
      <c r="F10" s="14">
        <f t="shared" si="0"/>
        <v>5.1967592592592612E-3</v>
      </c>
      <c r="G10" s="15">
        <v>3</v>
      </c>
      <c r="H10" s="15">
        <v>3</v>
      </c>
      <c r="I10" s="14">
        <f t="shared" si="1"/>
        <v>9.3634259259259278E-3</v>
      </c>
      <c r="J10" s="16">
        <v>0</v>
      </c>
      <c r="K10" s="16">
        <v>0</v>
      </c>
      <c r="L10" s="14">
        <f t="shared" si="2"/>
        <v>1.3530092592592594E-2</v>
      </c>
      <c r="M10" s="3"/>
    </row>
    <row r="11" spans="1:13" s="16" customFormat="1">
      <c r="A11" s="13">
        <v>37773</v>
      </c>
      <c r="B11" s="14">
        <v>0.46355324074074072</v>
      </c>
      <c r="C11" s="14">
        <v>0.50785879629629627</v>
      </c>
      <c r="D11" s="18">
        <v>0.50138888888888888</v>
      </c>
      <c r="E11" s="12">
        <v>2</v>
      </c>
      <c r="F11" s="14">
        <f t="shared" si="0"/>
        <v>3.3668981481481494E-2</v>
      </c>
      <c r="G11" s="15">
        <v>2</v>
      </c>
      <c r="H11" s="15">
        <v>0</v>
      </c>
      <c r="I11" s="14">
        <f t="shared" si="1"/>
        <v>3.783564814814816E-2</v>
      </c>
      <c r="J11" s="16">
        <v>2</v>
      </c>
      <c r="K11" s="16">
        <v>0</v>
      </c>
      <c r="L11" s="14">
        <f t="shared" si="2"/>
        <v>4.2002314814814826E-2</v>
      </c>
      <c r="M11" s="3" t="s">
        <v>109</v>
      </c>
    </row>
    <row r="12" spans="1:13" s="16" customFormat="1" ht="13" customHeight="1">
      <c r="A12" s="13">
        <v>37776</v>
      </c>
      <c r="B12" s="14">
        <v>0.57067129629629632</v>
      </c>
      <c r="C12" s="14">
        <v>0.62805555555555559</v>
      </c>
      <c r="D12" s="32">
        <v>0.60347222222222219</v>
      </c>
      <c r="E12" s="12">
        <v>5</v>
      </c>
      <c r="F12" s="14">
        <f t="shared" si="0"/>
        <v>2.8634259259259207E-2</v>
      </c>
      <c r="G12" s="15">
        <v>3</v>
      </c>
      <c r="H12" s="15">
        <v>1</v>
      </c>
      <c r="I12" s="14">
        <f t="shared" si="1"/>
        <v>3.2800925925925872E-2</v>
      </c>
      <c r="J12" s="16">
        <v>0</v>
      </c>
      <c r="K12" s="16">
        <v>1</v>
      </c>
      <c r="L12" s="14">
        <f t="shared" si="2"/>
        <v>3.6967592592592538E-2</v>
      </c>
      <c r="M12" s="3" t="s">
        <v>104</v>
      </c>
    </row>
    <row r="13" spans="1:13" s="16" customFormat="1">
      <c r="A13" s="13">
        <v>37779</v>
      </c>
      <c r="B13" s="14">
        <v>0.56546296296296295</v>
      </c>
      <c r="C13" s="14">
        <v>0.60393518518518519</v>
      </c>
      <c r="D13" s="18">
        <v>0.59097222222222223</v>
      </c>
      <c r="E13" s="12">
        <v>7</v>
      </c>
      <c r="F13" s="14">
        <f t="shared" si="0"/>
        <v>2.1342592592592621E-2</v>
      </c>
      <c r="G13" s="15">
        <v>15</v>
      </c>
      <c r="H13" s="15">
        <v>10</v>
      </c>
      <c r="I13" s="14">
        <f t="shared" si="1"/>
        <v>2.5509259259259287E-2</v>
      </c>
      <c r="J13" s="16">
        <v>5</v>
      </c>
      <c r="K13" s="16">
        <v>0</v>
      </c>
      <c r="L13" s="14">
        <f t="shared" si="2"/>
        <v>2.9675925925925953E-2</v>
      </c>
      <c r="M13" s="3" t="s">
        <v>105</v>
      </c>
    </row>
    <row r="14" spans="1:13" s="11" customFormat="1">
      <c r="A14" s="8">
        <v>37807</v>
      </c>
      <c r="B14" s="9">
        <v>0.70628472222222216</v>
      </c>
      <c r="C14" s="9">
        <v>0.74364583333333334</v>
      </c>
      <c r="D14" s="17">
        <v>0.72361111111111109</v>
      </c>
      <c r="E14" s="7">
        <v>4</v>
      </c>
      <c r="F14" s="9">
        <f t="shared" si="0"/>
        <v>1.3159722222222267E-2</v>
      </c>
      <c r="G14" s="10">
        <v>89</v>
      </c>
      <c r="H14" s="10">
        <v>0</v>
      </c>
      <c r="I14" s="9">
        <f t="shared" si="1"/>
        <v>1.7326388888888933E-2</v>
      </c>
      <c r="J14" s="11">
        <v>11</v>
      </c>
      <c r="K14" s="11">
        <v>0</v>
      </c>
      <c r="L14" s="9">
        <f t="shared" si="2"/>
        <v>2.1493055555555599E-2</v>
      </c>
      <c r="M14" s="2" t="s">
        <v>125</v>
      </c>
    </row>
    <row r="15" spans="1:13" s="11" customFormat="1">
      <c r="A15" s="8">
        <v>37810</v>
      </c>
      <c r="B15" s="9">
        <v>0.46612268518518518</v>
      </c>
      <c r="C15" s="9">
        <v>0.48403935185185182</v>
      </c>
      <c r="D15" s="17">
        <v>0.47430555555555554</v>
      </c>
      <c r="E15" s="7">
        <v>15</v>
      </c>
      <c r="F15" s="9">
        <f t="shared" si="0"/>
        <v>4.0162037037036876E-3</v>
      </c>
      <c r="G15" s="10">
        <v>1</v>
      </c>
      <c r="H15" s="10">
        <v>1</v>
      </c>
      <c r="I15" s="9">
        <f t="shared" si="1"/>
        <v>8.1828703703703543E-3</v>
      </c>
      <c r="J15" s="11">
        <v>0</v>
      </c>
      <c r="K15" s="11">
        <v>0</v>
      </c>
      <c r="L15" s="9">
        <f t="shared" si="2"/>
        <v>1.234953703703702E-2</v>
      </c>
      <c r="M15" s="2" t="s">
        <v>112</v>
      </c>
    </row>
    <row r="16" spans="1:13" s="26" customFormat="1">
      <c r="A16" s="22">
        <v>37818</v>
      </c>
      <c r="B16" s="23">
        <v>0.64583333333333337</v>
      </c>
      <c r="C16" s="23">
        <v>0.65971064814814817</v>
      </c>
      <c r="D16" s="24">
        <v>0.65416666666666667</v>
      </c>
      <c r="E16" s="21">
        <v>1</v>
      </c>
      <c r="F16" s="23">
        <f t="shared" si="0"/>
        <v>4.1666666666666371E-3</v>
      </c>
      <c r="G16" s="25">
        <v>18</v>
      </c>
      <c r="H16" s="25">
        <v>1</v>
      </c>
      <c r="I16" s="23">
        <f t="shared" si="1"/>
        <v>8.3333333333333037E-3</v>
      </c>
      <c r="J16" s="26">
        <v>9</v>
      </c>
      <c r="K16" s="26">
        <v>0</v>
      </c>
      <c r="L16" s="23">
        <f t="shared" si="2"/>
        <v>1.2499999999999969E-2</v>
      </c>
      <c r="M16" s="27"/>
    </row>
    <row r="17" spans="1:13" s="11" customFormat="1">
      <c r="A17" s="8">
        <v>37827</v>
      </c>
      <c r="B17" s="9">
        <v>0.63869212962962962</v>
      </c>
      <c r="C17" s="9">
        <v>0.67578703703703702</v>
      </c>
      <c r="D17" s="17">
        <v>0.6430555555555556</v>
      </c>
      <c r="E17" s="7">
        <v>3</v>
      </c>
      <c r="F17" s="9">
        <f t="shared" si="0"/>
        <v>1.9675925925931228E-4</v>
      </c>
      <c r="G17" s="10">
        <v>2</v>
      </c>
      <c r="H17" s="10">
        <v>6</v>
      </c>
      <c r="I17" s="9">
        <f t="shared" si="1"/>
        <v>4.3634259259259789E-3</v>
      </c>
      <c r="J17" s="11">
        <v>21</v>
      </c>
      <c r="K17" s="11">
        <v>1</v>
      </c>
      <c r="L17" s="9">
        <f t="shared" si="2"/>
        <v>8.5300925925926446E-3</v>
      </c>
      <c r="M17" s="2" t="s">
        <v>106</v>
      </c>
    </row>
    <row r="18" spans="1:13" s="11" customFormat="1">
      <c r="A18" s="8">
        <v>37445</v>
      </c>
      <c r="B18" s="9">
        <v>0.55571759259259257</v>
      </c>
      <c r="C18" s="9">
        <v>0.60003472222222221</v>
      </c>
      <c r="D18" s="9">
        <v>0.57222222222222219</v>
      </c>
      <c r="E18" s="7">
        <v>38</v>
      </c>
      <c r="F18" s="9">
        <f t="shared" si="0"/>
        <v>1.2337962962962953E-2</v>
      </c>
      <c r="G18" s="10">
        <v>35</v>
      </c>
      <c r="H18" s="10">
        <v>9</v>
      </c>
      <c r="I18" s="9">
        <f t="shared" si="1"/>
        <v>1.6504629629629619E-2</v>
      </c>
      <c r="J18" s="11">
        <v>37</v>
      </c>
      <c r="K18" s="11">
        <v>1</v>
      </c>
      <c r="L18" s="9">
        <f t="shared" si="2"/>
        <v>2.0671296296296285E-2</v>
      </c>
      <c r="M18" s="2" t="s">
        <v>124</v>
      </c>
    </row>
    <row r="19" spans="1:13" s="11" customFormat="1">
      <c r="A19" s="8">
        <v>37470</v>
      </c>
      <c r="B19" s="9">
        <v>0.54166666666666663</v>
      </c>
      <c r="C19" s="9">
        <v>0.5740277777777778</v>
      </c>
      <c r="D19" s="9">
        <v>0.56111111111111112</v>
      </c>
      <c r="E19" s="7">
        <v>7</v>
      </c>
      <c r="F19" s="9">
        <f t="shared" si="0"/>
        <v>1.5277777777777821E-2</v>
      </c>
      <c r="G19" s="10">
        <v>5</v>
      </c>
      <c r="H19" s="10">
        <v>2</v>
      </c>
      <c r="I19" s="9">
        <f t="shared" si="1"/>
        <v>1.9444444444444486E-2</v>
      </c>
      <c r="J19" s="11">
        <v>0</v>
      </c>
      <c r="K19" s="11">
        <v>0</v>
      </c>
      <c r="L19" s="9">
        <f t="shared" si="2"/>
        <v>2.3611111111111152E-2</v>
      </c>
      <c r="M19" s="2" t="s">
        <v>0</v>
      </c>
    </row>
    <row r="20" spans="1:13" s="11" customFormat="1">
      <c r="A20" s="8">
        <v>37045</v>
      </c>
      <c r="B20" s="9">
        <v>0.62430555555555556</v>
      </c>
      <c r="C20" s="9">
        <v>0.64644675925925921</v>
      </c>
      <c r="D20" s="17">
        <v>0.63124999999999998</v>
      </c>
      <c r="E20" s="7">
        <v>9</v>
      </c>
      <c r="F20" s="9">
        <f t="shared" si="0"/>
        <v>2.7777777777777532E-3</v>
      </c>
      <c r="G20" s="10">
        <v>7</v>
      </c>
      <c r="H20" s="10">
        <v>0</v>
      </c>
      <c r="I20" s="9">
        <f t="shared" si="1"/>
        <v>6.9444444444444198E-3</v>
      </c>
      <c r="J20" s="11">
        <v>0</v>
      </c>
      <c r="K20" s="11">
        <v>0</v>
      </c>
      <c r="L20" s="9">
        <f t="shared" si="2"/>
        <v>1.1111111111111086E-2</v>
      </c>
      <c r="M20" s="2" t="s">
        <v>113</v>
      </c>
    </row>
    <row r="21" spans="1:13" s="11" customFormat="1">
      <c r="A21" s="8">
        <v>37058</v>
      </c>
      <c r="B21" s="9">
        <v>0.6694444444444444</v>
      </c>
      <c r="C21" s="9">
        <v>0.69930555555555562</v>
      </c>
      <c r="D21" s="17">
        <v>0.69027777777777777</v>
      </c>
      <c r="E21" s="7">
        <v>4</v>
      </c>
      <c r="F21" s="9">
        <f t="shared" si="0"/>
        <v>1.6666666666666705E-2</v>
      </c>
      <c r="G21" s="10">
        <v>18</v>
      </c>
      <c r="H21" s="10">
        <v>0</v>
      </c>
      <c r="I21" s="9">
        <f t="shared" si="1"/>
        <v>2.083333333333337E-2</v>
      </c>
      <c r="J21" s="11">
        <v>10</v>
      </c>
      <c r="K21" s="11">
        <v>0</v>
      </c>
      <c r="L21" s="9">
        <f t="shared" si="2"/>
        <v>2.5000000000000036E-2</v>
      </c>
      <c r="M21" s="2" t="s">
        <v>113</v>
      </c>
    </row>
    <row r="22" spans="1:13" s="11" customFormat="1">
      <c r="A22" s="8">
        <v>37059</v>
      </c>
      <c r="B22" s="9">
        <v>0.45833333333333331</v>
      </c>
      <c r="C22" s="9">
        <v>0.50179398148148147</v>
      </c>
      <c r="D22" s="17">
        <v>0.48819444444444443</v>
      </c>
      <c r="E22" s="7">
        <v>21</v>
      </c>
      <c r="F22" s="9">
        <f t="shared" si="0"/>
        <v>2.569444444444445E-2</v>
      </c>
      <c r="G22" s="10">
        <v>104</v>
      </c>
      <c r="H22" s="10">
        <v>0</v>
      </c>
      <c r="I22" s="9">
        <f>D22-B22</f>
        <v>2.9861111111111116E-2</v>
      </c>
      <c r="J22" s="11">
        <v>75</v>
      </c>
      <c r="K22" s="11">
        <v>1</v>
      </c>
      <c r="L22" s="9">
        <f t="shared" si="2"/>
        <v>3.4027777777777782E-2</v>
      </c>
      <c r="M22" s="2" t="s">
        <v>95</v>
      </c>
    </row>
    <row r="23" spans="1:13" s="11" customFormat="1">
      <c r="A23" s="8">
        <v>37103</v>
      </c>
      <c r="B23" s="9">
        <v>0.6199189814814815</v>
      </c>
      <c r="C23" s="9">
        <v>0.71706018518518511</v>
      </c>
      <c r="D23" s="17">
        <v>0.63958333333333328</v>
      </c>
      <c r="E23" s="7">
        <v>20</v>
      </c>
      <c r="F23" s="9">
        <f t="shared" si="0"/>
        <v>1.5497685185185114E-2</v>
      </c>
      <c r="G23" s="10">
        <v>19</v>
      </c>
      <c r="H23" s="10">
        <v>4</v>
      </c>
      <c r="I23" s="9">
        <f t="shared" si="1"/>
        <v>1.966435185185178E-2</v>
      </c>
      <c r="J23" s="11">
        <v>26</v>
      </c>
      <c r="K23" s="11">
        <v>2</v>
      </c>
      <c r="L23" s="9">
        <f t="shared" si="2"/>
        <v>2.3831018518518446E-2</v>
      </c>
      <c r="M23" s="2" t="s">
        <v>96</v>
      </c>
    </row>
    <row r="24" spans="1:13" s="11" customFormat="1">
      <c r="A24" s="8">
        <v>37104</v>
      </c>
      <c r="B24" s="9">
        <v>0.64061342592592596</v>
      </c>
      <c r="C24" s="9">
        <v>0.70729166666666676</v>
      </c>
      <c r="D24" s="17">
        <v>0.66388888888888886</v>
      </c>
      <c r="E24" s="7">
        <v>8</v>
      </c>
      <c r="F24" s="9">
        <f t="shared" si="0"/>
        <v>1.9108796296296235E-2</v>
      </c>
      <c r="G24" s="10">
        <v>39</v>
      </c>
      <c r="H24" s="10">
        <v>5</v>
      </c>
      <c r="I24" s="9">
        <f t="shared" si="1"/>
        <v>2.3275462962962901E-2</v>
      </c>
      <c r="J24" s="11">
        <v>53</v>
      </c>
      <c r="K24" s="11">
        <v>0</v>
      </c>
      <c r="L24" s="9">
        <f t="shared" si="2"/>
        <v>2.7442129629629566E-2</v>
      </c>
      <c r="M24" s="2" t="s">
        <v>98</v>
      </c>
    </row>
    <row r="25" spans="1:13" s="11" customFormat="1">
      <c r="A25" s="8">
        <v>36702</v>
      </c>
      <c r="B25" s="9">
        <v>0.38055555555555554</v>
      </c>
      <c r="C25" s="9">
        <v>0.40546296296296297</v>
      </c>
      <c r="D25" s="9">
        <v>0.39305555555555555</v>
      </c>
      <c r="E25" s="10">
        <v>12</v>
      </c>
      <c r="F25" s="9">
        <f t="shared" si="0"/>
        <v>8.3333333333333454E-3</v>
      </c>
      <c r="G25" s="10">
        <v>5</v>
      </c>
      <c r="H25" s="10">
        <v>0</v>
      </c>
      <c r="I25" s="9">
        <f t="shared" si="1"/>
        <v>1.2500000000000011E-2</v>
      </c>
      <c r="J25" s="11">
        <v>2</v>
      </c>
      <c r="K25" s="11">
        <v>0</v>
      </c>
      <c r="L25" s="9">
        <f t="shared" si="2"/>
        <v>1.6666666666666677E-2</v>
      </c>
      <c r="M25" s="2" t="s">
        <v>97</v>
      </c>
    </row>
    <row r="26" spans="1:13" s="26" customFormat="1">
      <c r="A26" s="22">
        <v>36365</v>
      </c>
      <c r="B26" s="23">
        <v>0.63124999999999998</v>
      </c>
      <c r="C26" s="23">
        <v>0.64156250000000004</v>
      </c>
      <c r="D26" s="23">
        <v>0.63541666666666663</v>
      </c>
      <c r="E26" s="28">
        <v>38</v>
      </c>
      <c r="F26" s="23">
        <f t="shared" si="0"/>
        <v>-1.474514954580286E-17</v>
      </c>
      <c r="G26" s="25">
        <v>160</v>
      </c>
      <c r="H26" s="25">
        <v>7</v>
      </c>
      <c r="I26" s="23">
        <f t="shared" si="1"/>
        <v>4.1666666666666519E-3</v>
      </c>
      <c r="J26" s="26">
        <v>180</v>
      </c>
      <c r="K26" s="26">
        <v>5</v>
      </c>
      <c r="L26" s="23">
        <f t="shared" si="2"/>
        <v>8.3333333333333176E-3</v>
      </c>
      <c r="M26" s="2"/>
    </row>
    <row r="27" spans="1:13" s="11" customFormat="1">
      <c r="A27" s="8">
        <v>35608</v>
      </c>
      <c r="B27" s="9">
        <v>0.57916666666666672</v>
      </c>
      <c r="C27" s="9">
        <v>0.60876157407407405</v>
      </c>
      <c r="D27" s="9">
        <v>0.60069444444444442</v>
      </c>
      <c r="E27" s="10">
        <v>17</v>
      </c>
      <c r="F27" s="9">
        <f t="shared" si="0"/>
        <v>1.7361111111111036E-2</v>
      </c>
      <c r="G27" s="10">
        <v>51</v>
      </c>
      <c r="H27" s="10">
        <v>0</v>
      </c>
      <c r="I27" s="9">
        <f t="shared" si="1"/>
        <v>2.1527777777777701E-2</v>
      </c>
      <c r="J27" s="11">
        <v>26</v>
      </c>
      <c r="K27" s="11">
        <v>0</v>
      </c>
      <c r="L27" s="9">
        <f t="shared" si="2"/>
        <v>2.5694444444444367E-2</v>
      </c>
      <c r="M27" s="2" t="s">
        <v>99</v>
      </c>
    </row>
    <row r="28" spans="1:13" s="29" customFormat="1"/>
    <row r="29" spans="1:13">
      <c r="B29" s="5"/>
      <c r="C29" s="5"/>
      <c r="D29" s="5"/>
      <c r="E29" s="5"/>
      <c r="G29" s="5"/>
      <c r="I29" s="5"/>
      <c r="L29" s="5"/>
      <c r="M29" s="5"/>
    </row>
    <row r="30" spans="1:13">
      <c r="H30" s="4"/>
    </row>
    <row r="31" spans="1:13">
      <c r="G31" s="19"/>
      <c r="H31" s="19"/>
      <c r="I31" s="31"/>
      <c r="J31" s="19"/>
    </row>
    <row r="32" spans="1:13">
      <c r="A32" s="6"/>
      <c r="G32" s="19"/>
      <c r="H32" s="19"/>
      <c r="I32" s="31"/>
      <c r="J32" s="19"/>
    </row>
    <row r="33" spans="2:15">
      <c r="G33" s="19"/>
      <c r="H33" s="19"/>
      <c r="I33" s="31"/>
      <c r="J33" s="19"/>
    </row>
    <row r="34" spans="2:15">
      <c r="B34" s="33" t="s">
        <v>100</v>
      </c>
      <c r="C34" s="34" t="s">
        <v>101</v>
      </c>
      <c r="G34" s="19"/>
      <c r="H34" s="19"/>
      <c r="I34" s="31"/>
      <c r="J34" s="19"/>
      <c r="N34" s="33" t="s">
        <v>103</v>
      </c>
      <c r="O34" s="35" t="s">
        <v>102</v>
      </c>
    </row>
    <row r="35" spans="2:15">
      <c r="B35" s="36" t="s">
        <v>114</v>
      </c>
      <c r="C35" s="36" t="s">
        <v>81</v>
      </c>
      <c r="G35" s="19"/>
      <c r="H35" s="19"/>
      <c r="I35" s="31"/>
      <c r="J35" s="19"/>
      <c r="N35" s="36" t="s">
        <v>80</v>
      </c>
      <c r="O35" s="37" t="s">
        <v>122</v>
      </c>
    </row>
    <row r="36" spans="2:15">
      <c r="B36" s="36">
        <f>G2/E2/6</f>
        <v>1</v>
      </c>
      <c r="C36" s="36">
        <f>J2/E2/6</f>
        <v>0.1111111111111111</v>
      </c>
      <c r="G36" s="19"/>
      <c r="H36" s="19"/>
      <c r="I36" s="31"/>
      <c r="J36" s="19"/>
      <c r="N36" s="36">
        <f t="shared" ref="N36:N61" si="3">H2/E2/6</f>
        <v>0.1111111111111111</v>
      </c>
      <c r="O36" s="37">
        <f>K2/E2/6</f>
        <v>0</v>
      </c>
    </row>
    <row r="37" spans="2:15">
      <c r="B37" s="36">
        <f t="shared" ref="B37:B61" si="4">G3/E3/6</f>
        <v>1.6666666666666666E-2</v>
      </c>
      <c r="C37" s="36">
        <f t="shared" ref="C37:C61" si="5">J3/E3/6</f>
        <v>0.19999999999999998</v>
      </c>
      <c r="G37" s="19"/>
      <c r="H37" s="19"/>
      <c r="I37" s="31"/>
      <c r="J37" s="19"/>
      <c r="N37" s="36">
        <f t="shared" si="3"/>
        <v>1.6666666666666666E-2</v>
      </c>
      <c r="O37" s="37">
        <f t="shared" ref="O37:O61" si="6">K3/E3/6</f>
        <v>1.6666666666666666E-2</v>
      </c>
    </row>
    <row r="38" spans="2:15">
      <c r="B38" s="36">
        <f t="shared" si="4"/>
        <v>0</v>
      </c>
      <c r="C38" s="36">
        <f t="shared" si="5"/>
        <v>5.5555555555555552E-2</v>
      </c>
      <c r="G38" s="19"/>
      <c r="H38" s="19"/>
      <c r="I38" s="31"/>
      <c r="J38" s="19"/>
      <c r="N38" s="36">
        <f t="shared" si="3"/>
        <v>8.3333333333333329E-2</v>
      </c>
      <c r="O38" s="37">
        <f t="shared" si="6"/>
        <v>0</v>
      </c>
    </row>
    <row r="39" spans="2:15">
      <c r="B39" s="36">
        <f t="shared" si="4"/>
        <v>1.1666666666666667</v>
      </c>
      <c r="C39" s="36">
        <f t="shared" si="5"/>
        <v>0.25</v>
      </c>
      <c r="G39" s="19"/>
      <c r="H39" s="19"/>
      <c r="I39" s="31"/>
      <c r="J39" s="19"/>
      <c r="N39" s="36">
        <f t="shared" si="3"/>
        <v>0.83333333333333337</v>
      </c>
      <c r="O39" s="37">
        <f t="shared" si="6"/>
        <v>0.25</v>
      </c>
    </row>
    <row r="40" spans="2:15">
      <c r="B40" s="36">
        <f t="shared" si="4"/>
        <v>0</v>
      </c>
      <c r="C40" s="36">
        <f t="shared" si="5"/>
        <v>0.20833333333333334</v>
      </c>
      <c r="G40" s="19"/>
      <c r="H40" s="19"/>
      <c r="I40" s="31"/>
      <c r="J40" s="19"/>
      <c r="N40" s="36">
        <f t="shared" si="3"/>
        <v>0</v>
      </c>
      <c r="O40" s="37">
        <f t="shared" si="6"/>
        <v>0</v>
      </c>
    </row>
    <row r="41" spans="2:15">
      <c r="B41" s="36">
        <f t="shared" si="4"/>
        <v>3.6666666666666665</v>
      </c>
      <c r="C41" s="36">
        <f t="shared" si="5"/>
        <v>4.4333333333333336</v>
      </c>
      <c r="G41" s="19"/>
      <c r="H41" s="19"/>
      <c r="I41" s="31"/>
      <c r="J41" s="19"/>
      <c r="N41" s="36">
        <f t="shared" si="3"/>
        <v>0.3666666666666667</v>
      </c>
      <c r="O41" s="37">
        <f t="shared" si="6"/>
        <v>0.3</v>
      </c>
    </row>
    <row r="42" spans="2:15">
      <c r="B42" s="36">
        <f t="shared" si="4"/>
        <v>9.5</v>
      </c>
      <c r="C42" s="36">
        <f t="shared" si="5"/>
        <v>4.333333333333333</v>
      </c>
      <c r="N42" s="36">
        <f t="shared" si="3"/>
        <v>2</v>
      </c>
      <c r="O42" s="37">
        <f t="shared" si="6"/>
        <v>0.33333333333333331</v>
      </c>
    </row>
    <row r="43" spans="2:15">
      <c r="B43" s="36">
        <f t="shared" si="4"/>
        <v>0</v>
      </c>
      <c r="C43" s="36">
        <f t="shared" si="5"/>
        <v>4.6333333333333337</v>
      </c>
      <c r="N43" s="36">
        <f t="shared" si="3"/>
        <v>0</v>
      </c>
      <c r="O43" s="37">
        <f t="shared" si="6"/>
        <v>0.3</v>
      </c>
    </row>
    <row r="44" spans="2:15">
      <c r="B44" s="36">
        <f t="shared" si="4"/>
        <v>0.25</v>
      </c>
      <c r="C44" s="36">
        <f t="shared" si="5"/>
        <v>0</v>
      </c>
      <c r="N44" s="36">
        <f t="shared" si="3"/>
        <v>0.25</v>
      </c>
      <c r="O44" s="37">
        <f t="shared" si="6"/>
        <v>0</v>
      </c>
    </row>
    <row r="45" spans="2:15">
      <c r="B45" s="36">
        <f t="shared" si="4"/>
        <v>0.16666666666666666</v>
      </c>
      <c r="C45" s="36">
        <f t="shared" si="5"/>
        <v>0.16666666666666666</v>
      </c>
      <c r="N45" s="36">
        <f t="shared" si="3"/>
        <v>0</v>
      </c>
      <c r="O45" s="37">
        <f t="shared" si="6"/>
        <v>0</v>
      </c>
    </row>
    <row r="46" spans="2:15">
      <c r="B46" s="36">
        <f t="shared" si="4"/>
        <v>9.9999999999999992E-2</v>
      </c>
      <c r="C46" s="36">
        <f t="shared" si="5"/>
        <v>0</v>
      </c>
      <c r="N46" s="36">
        <f t="shared" si="3"/>
        <v>3.3333333333333333E-2</v>
      </c>
      <c r="O46" s="37">
        <f t="shared" si="6"/>
        <v>3.3333333333333333E-2</v>
      </c>
    </row>
    <row r="47" spans="2:15">
      <c r="B47" s="36">
        <f t="shared" si="4"/>
        <v>0.35714285714285715</v>
      </c>
      <c r="C47" s="36">
        <f t="shared" si="5"/>
        <v>0.11904761904761905</v>
      </c>
      <c r="N47" s="36">
        <f t="shared" si="3"/>
        <v>0.23809523809523811</v>
      </c>
      <c r="O47" s="37">
        <f t="shared" si="6"/>
        <v>0</v>
      </c>
    </row>
    <row r="48" spans="2:15">
      <c r="B48" s="36">
        <f t="shared" si="4"/>
        <v>3.7083333333333335</v>
      </c>
      <c r="C48" s="36">
        <f t="shared" si="5"/>
        <v>0.45833333333333331</v>
      </c>
      <c r="N48" s="36">
        <f t="shared" si="3"/>
        <v>0</v>
      </c>
      <c r="O48" s="37">
        <f t="shared" si="6"/>
        <v>0</v>
      </c>
    </row>
    <row r="49" spans="1:16">
      <c r="B49" s="36">
        <f t="shared" si="4"/>
        <v>1.1111111111111112E-2</v>
      </c>
      <c r="C49" s="36">
        <f t="shared" si="5"/>
        <v>0</v>
      </c>
      <c r="N49" s="36">
        <f t="shared" si="3"/>
        <v>1.1111111111111112E-2</v>
      </c>
      <c r="O49" s="37">
        <f t="shared" si="6"/>
        <v>0</v>
      </c>
    </row>
    <row r="50" spans="1:16">
      <c r="B50" s="36">
        <f t="shared" si="4"/>
        <v>3</v>
      </c>
      <c r="C50" s="36">
        <f t="shared" si="5"/>
        <v>1.5</v>
      </c>
      <c r="N50" s="36">
        <f t="shared" si="3"/>
        <v>0.16666666666666666</v>
      </c>
      <c r="O50" s="37">
        <f t="shared" si="6"/>
        <v>0</v>
      </c>
    </row>
    <row r="51" spans="1:16">
      <c r="B51" s="36">
        <f t="shared" si="4"/>
        <v>0.1111111111111111</v>
      </c>
      <c r="C51" s="36">
        <f t="shared" si="5"/>
        <v>1.1666666666666667</v>
      </c>
      <c r="N51" s="36">
        <f t="shared" si="3"/>
        <v>0.33333333333333331</v>
      </c>
      <c r="O51" s="37">
        <f t="shared" si="6"/>
        <v>5.5555555555555552E-2</v>
      </c>
    </row>
    <row r="52" spans="1:16">
      <c r="B52" s="36">
        <f t="shared" si="4"/>
        <v>0.15350877192982457</v>
      </c>
      <c r="C52" s="36">
        <f t="shared" si="5"/>
        <v>0.16228070175438597</v>
      </c>
      <c r="N52" s="36">
        <f t="shared" si="3"/>
        <v>3.9473684210526314E-2</v>
      </c>
      <c r="O52" s="37">
        <f t="shared" si="6"/>
        <v>4.3859649122807015E-3</v>
      </c>
    </row>
    <row r="53" spans="1:16">
      <c r="B53" s="36">
        <f t="shared" si="4"/>
        <v>0.11904761904761905</v>
      </c>
      <c r="C53" s="36">
        <f t="shared" si="5"/>
        <v>0</v>
      </c>
      <c r="N53" s="36">
        <f t="shared" si="3"/>
        <v>4.7619047619047616E-2</v>
      </c>
      <c r="O53" s="37">
        <f t="shared" si="6"/>
        <v>0</v>
      </c>
    </row>
    <row r="54" spans="1:16">
      <c r="B54" s="36">
        <f t="shared" si="4"/>
        <v>0.12962962962962962</v>
      </c>
      <c r="C54" s="36">
        <f t="shared" si="5"/>
        <v>0</v>
      </c>
      <c r="N54" s="36">
        <f t="shared" si="3"/>
        <v>0</v>
      </c>
      <c r="O54" s="37">
        <f t="shared" si="6"/>
        <v>0</v>
      </c>
    </row>
    <row r="55" spans="1:16">
      <c r="B55" s="36">
        <f t="shared" si="4"/>
        <v>0.75</v>
      </c>
      <c r="C55" s="36">
        <f t="shared" si="5"/>
        <v>0.41666666666666669</v>
      </c>
      <c r="N55" s="36">
        <f t="shared" si="3"/>
        <v>0</v>
      </c>
      <c r="O55" s="37">
        <f t="shared" si="6"/>
        <v>0</v>
      </c>
    </row>
    <row r="56" spans="1:16">
      <c r="B56" s="36">
        <f t="shared" si="4"/>
        <v>0.82539682539682546</v>
      </c>
      <c r="C56" s="36">
        <f t="shared" si="5"/>
        <v>0.59523809523809523</v>
      </c>
      <c r="N56" s="36">
        <f t="shared" si="3"/>
        <v>0</v>
      </c>
      <c r="O56" s="37">
        <f t="shared" si="6"/>
        <v>7.9365079365079361E-3</v>
      </c>
    </row>
    <row r="57" spans="1:16">
      <c r="B57" s="36">
        <f t="shared" si="4"/>
        <v>0.15833333333333333</v>
      </c>
      <c r="C57" s="36">
        <f t="shared" si="5"/>
        <v>0.21666666666666667</v>
      </c>
      <c r="N57" s="36">
        <f t="shared" si="3"/>
        <v>3.3333333333333333E-2</v>
      </c>
      <c r="O57" s="37">
        <f t="shared" si="6"/>
        <v>1.6666666666666666E-2</v>
      </c>
    </row>
    <row r="58" spans="1:16">
      <c r="B58" s="36">
        <f t="shared" si="4"/>
        <v>0.8125</v>
      </c>
      <c r="C58" s="36">
        <f t="shared" si="5"/>
        <v>1.1041666666666667</v>
      </c>
      <c r="N58" s="36">
        <f t="shared" si="3"/>
        <v>0.10416666666666667</v>
      </c>
      <c r="O58" s="37">
        <f t="shared" si="6"/>
        <v>0</v>
      </c>
    </row>
    <row r="59" spans="1:16">
      <c r="B59" s="36">
        <f t="shared" si="4"/>
        <v>6.9444444444444448E-2</v>
      </c>
      <c r="C59" s="36">
        <f t="shared" si="5"/>
        <v>2.7777777777777776E-2</v>
      </c>
      <c r="N59" s="36">
        <f t="shared" si="3"/>
        <v>0</v>
      </c>
      <c r="O59" s="37">
        <f t="shared" si="6"/>
        <v>0</v>
      </c>
    </row>
    <row r="60" spans="1:16">
      <c r="B60" s="36">
        <f t="shared" si="4"/>
        <v>0.70175438596491224</v>
      </c>
      <c r="C60" s="36">
        <f t="shared" si="5"/>
        <v>0.78947368421052622</v>
      </c>
      <c r="N60" s="36">
        <f t="shared" si="3"/>
        <v>3.0701754385964911E-2</v>
      </c>
      <c r="O60" s="37">
        <f t="shared" si="6"/>
        <v>2.1929824561403508E-2</v>
      </c>
    </row>
    <row r="61" spans="1:16">
      <c r="B61" s="36">
        <f t="shared" si="4"/>
        <v>0.5</v>
      </c>
      <c r="C61" s="36">
        <f t="shared" si="5"/>
        <v>0.25490196078431371</v>
      </c>
      <c r="N61" s="36">
        <f t="shared" si="3"/>
        <v>0</v>
      </c>
      <c r="O61" s="37">
        <f t="shared" si="6"/>
        <v>0</v>
      </c>
    </row>
    <row r="62" spans="1:16">
      <c r="N62" s="6"/>
      <c r="O62" s="30"/>
    </row>
    <row r="63" spans="1:16">
      <c r="A63" s="5" t="s">
        <v>19</v>
      </c>
      <c r="B63" s="36">
        <f>AVERAGE(B36:B61)</f>
        <v>1.0489992341966026</v>
      </c>
      <c r="C63" s="36">
        <f>AVERAGE(C36:C61)</f>
        <v>0.81549563482613041</v>
      </c>
      <c r="N63" s="36">
        <f>AVERAGE(N36:N61)</f>
        <v>0.18072866461024356</v>
      </c>
      <c r="O63" s="37">
        <f>AVERAGE(O36:O61)</f>
        <v>5.153107126791337E-2</v>
      </c>
      <c r="P63" s="5" t="s">
        <v>92</v>
      </c>
    </row>
    <row r="64" spans="1:16">
      <c r="A64" s="5" t="s">
        <v>17</v>
      </c>
      <c r="B64" s="36">
        <f>VAR(B36:B61)</f>
        <v>4.1267324653561754</v>
      </c>
      <c r="C64" s="36">
        <f>VAR(C36:C61)</f>
        <v>1.9657200986669578</v>
      </c>
      <c r="N64" s="36">
        <f>VAR(N36:N61)</f>
        <v>0.17101062530118355</v>
      </c>
      <c r="O64" s="36">
        <f>VAR(O36:O61)</f>
        <v>1.1595424225044329E-2</v>
      </c>
      <c r="P64" s="5" t="s">
        <v>93</v>
      </c>
    </row>
    <row r="65" spans="1:16">
      <c r="A65" s="5" t="s">
        <v>21</v>
      </c>
      <c r="B65" s="36">
        <f>SQRT(B64)</f>
        <v>2.0314360598739443</v>
      </c>
      <c r="C65" s="36">
        <f>SQRT(C64)</f>
        <v>1.4020414040487383</v>
      </c>
      <c r="N65" s="36">
        <f t="shared" ref="N65:O65" si="7">SQRT(N64)</f>
        <v>0.41353430970257299</v>
      </c>
      <c r="O65" s="36">
        <f t="shared" si="7"/>
        <v>0.10768205154548426</v>
      </c>
      <c r="P65" s="5" t="s">
        <v>21</v>
      </c>
    </row>
    <row r="66" spans="1:16">
      <c r="A66" s="5" t="s">
        <v>52</v>
      </c>
      <c r="B66" s="36">
        <f>B65/SQRT(COUNT(B36:B61))</f>
        <v>0.39839738884281861</v>
      </c>
      <c r="C66" s="36">
        <f>C65/SQRT(COUNT(C36:C61))</f>
        <v>0.27496294146575168</v>
      </c>
      <c r="N66" s="36">
        <f>N65/SQRT(COUNT(N36:N61))</f>
        <v>8.1100750565905461E-2</v>
      </c>
      <c r="O66" s="36">
        <f>O65/SQRT(COUNT(O36:O61))</f>
        <v>2.1118187772851089E-2</v>
      </c>
      <c r="P66" s="5" t="s">
        <v>52</v>
      </c>
    </row>
    <row r="67" spans="1:16">
      <c r="B67" s="36"/>
      <c r="C67" s="36"/>
      <c r="D67" s="36"/>
      <c r="E67" s="37"/>
    </row>
    <row r="68" spans="1:16">
      <c r="B68" s="36"/>
      <c r="C68" s="36"/>
      <c r="D68" s="36"/>
      <c r="E68" s="37"/>
    </row>
    <row r="69" spans="1:16">
      <c r="B69" s="36"/>
      <c r="C69" s="36"/>
      <c r="D69" s="36"/>
      <c r="E69" s="37"/>
    </row>
    <row r="70" spans="1:16">
      <c r="B70" s="36"/>
      <c r="C70" s="36"/>
      <c r="D70" s="36"/>
      <c r="E70" s="37"/>
    </row>
    <row r="71" spans="1:16">
      <c r="B71" s="36"/>
      <c r="C71" s="36"/>
      <c r="D71" s="36"/>
      <c r="E71" s="37"/>
    </row>
    <row r="72" spans="1:16">
      <c r="B72" s="36"/>
      <c r="C72" s="36"/>
      <c r="D72" s="36"/>
      <c r="E72" s="37"/>
    </row>
    <row r="73" spans="1:16">
      <c r="B73" s="36"/>
      <c r="C73" s="36"/>
      <c r="D73" s="36"/>
      <c r="E73" s="37"/>
    </row>
  </sheetData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R38"/>
  <sheetViews>
    <sheetView workbookViewId="0">
      <selection activeCell="O3" sqref="O3:O28"/>
    </sheetView>
  </sheetViews>
  <sheetFormatPr baseColWidth="10" defaultRowHeight="13"/>
  <cols>
    <col min="1" max="16384" width="10.7109375" style="41"/>
  </cols>
  <sheetData>
    <row r="1" spans="1:16">
      <c r="A1" s="38"/>
      <c r="B1" s="39" t="s">
        <v>53</v>
      </c>
      <c r="C1" s="39"/>
      <c r="D1" s="39"/>
      <c r="E1" s="38" t="s">
        <v>54</v>
      </c>
      <c r="F1" s="38"/>
      <c r="G1" s="38"/>
      <c r="H1" s="38" t="s">
        <v>5</v>
      </c>
      <c r="I1" s="38"/>
      <c r="J1" s="40" t="s">
        <v>55</v>
      </c>
      <c r="K1" s="40"/>
      <c r="L1" s="40"/>
      <c r="M1" s="41" t="s">
        <v>56</v>
      </c>
      <c r="P1" s="41" t="s">
        <v>61</v>
      </c>
    </row>
    <row r="2" spans="1:16">
      <c r="A2" s="42"/>
      <c r="B2" s="42" t="s">
        <v>57</v>
      </c>
      <c r="C2" s="42" t="s">
        <v>86</v>
      </c>
      <c r="D2" s="42" t="s">
        <v>60</v>
      </c>
      <c r="E2" s="42" t="s">
        <v>58</v>
      </c>
      <c r="F2" s="42" t="s">
        <v>86</v>
      </c>
      <c r="G2" s="42" t="s">
        <v>60</v>
      </c>
      <c r="H2" s="42"/>
      <c r="I2" s="42"/>
      <c r="J2" s="43" t="s">
        <v>57</v>
      </c>
      <c r="K2" s="43" t="s">
        <v>59</v>
      </c>
      <c r="L2" s="43" t="s">
        <v>60</v>
      </c>
      <c r="M2" s="41" t="s">
        <v>58</v>
      </c>
      <c r="N2" s="41" t="s">
        <v>59</v>
      </c>
      <c r="O2" s="41" t="s">
        <v>60</v>
      </c>
    </row>
    <row r="3" spans="1:16">
      <c r="A3" s="42"/>
      <c r="B3" s="42">
        <v>1</v>
      </c>
      <c r="C3" s="42">
        <f>SQRT(B3)</f>
        <v>1</v>
      </c>
      <c r="D3" s="42">
        <f>LOG10(B3)</f>
        <v>0</v>
      </c>
      <c r="E3" s="42">
        <v>0.1111111111111111</v>
      </c>
      <c r="F3" s="42">
        <f>SQRT(E3)</f>
        <v>0.33333333333333331</v>
      </c>
      <c r="G3" s="42">
        <f>LOG10(E3)</f>
        <v>-0.95424250943932487</v>
      </c>
      <c r="H3" s="42">
        <f>D3-G3</f>
        <v>0.95424250943932487</v>
      </c>
      <c r="I3" s="42"/>
      <c r="J3" s="43">
        <v>0.1111111111111111</v>
      </c>
      <c r="K3" s="43">
        <f>SQRT(J3)</f>
        <v>0.33333333333333331</v>
      </c>
      <c r="L3" s="43">
        <f>LOG10(J3)</f>
        <v>-0.95424250943932487</v>
      </c>
      <c r="M3" s="41">
        <v>0</v>
      </c>
      <c r="N3" s="41">
        <f>SQRT(M3)</f>
        <v>0</v>
      </c>
      <c r="O3" s="41">
        <f>LOG10(M3+((1/6)/38))</f>
        <v>-2.357934847000454</v>
      </c>
      <c r="P3" s="41">
        <f>L3-O3</f>
        <v>1.4036923375611292</v>
      </c>
    </row>
    <row r="4" spans="1:16">
      <c r="A4" s="42"/>
      <c r="B4" s="42">
        <v>1.6666666666666666E-2</v>
      </c>
      <c r="C4" s="42">
        <f t="shared" ref="C4:C28" si="0">SQRT(B4)</f>
        <v>0.12909944487358055</v>
      </c>
      <c r="D4" s="42">
        <f t="shared" ref="D4:D28" si="1">LOG10(B4)</f>
        <v>-1.7781512503836436</v>
      </c>
      <c r="E4" s="42">
        <v>0.19999999999999998</v>
      </c>
      <c r="F4" s="42">
        <f t="shared" ref="F4:F28" si="2">SQRT(E4)</f>
        <v>0.44721359549995793</v>
      </c>
      <c r="G4" s="42">
        <f t="shared" ref="G4:G28" si="3">LOG10(E4)</f>
        <v>-0.69897000433601886</v>
      </c>
      <c r="H4" s="42">
        <f t="shared" ref="H4:H28" si="4">D4-G4</f>
        <v>-1.0791812460476247</v>
      </c>
      <c r="I4" s="42"/>
      <c r="J4" s="43">
        <v>1.6666666666666666E-2</v>
      </c>
      <c r="K4" s="43">
        <f t="shared" ref="K4:K28" si="5">SQRT(J4)</f>
        <v>0.12909944487358055</v>
      </c>
      <c r="L4" s="43">
        <f t="shared" ref="L4:L27" si="6">LOG10(J4)</f>
        <v>-1.7781512503836436</v>
      </c>
      <c r="M4" s="41">
        <v>1.6666666666666666E-2</v>
      </c>
      <c r="N4" s="41">
        <f t="shared" ref="N4:N28" si="7">SQRT(M4)</f>
        <v>0.12909944487358055</v>
      </c>
      <c r="O4" s="41">
        <f t="shared" ref="O4:O27" si="8">LOG10(M4)</f>
        <v>-1.7781512503836436</v>
      </c>
      <c r="P4" s="41">
        <f t="shared" ref="P4:P28" si="9">L4-O4</f>
        <v>0</v>
      </c>
    </row>
    <row r="5" spans="1:16">
      <c r="A5" s="42"/>
      <c r="B5" s="42">
        <v>0</v>
      </c>
      <c r="C5" s="42">
        <f t="shared" si="0"/>
        <v>0</v>
      </c>
      <c r="D5" s="42">
        <f>LOG10(B5+((1/6)/38))</f>
        <v>-2.357934847000454</v>
      </c>
      <c r="E5" s="42">
        <v>5.5555555555555552E-2</v>
      </c>
      <c r="F5" s="42">
        <f t="shared" si="2"/>
        <v>0.23570226039551584</v>
      </c>
      <c r="G5" s="42">
        <f t="shared" si="3"/>
        <v>-1.255272505103306</v>
      </c>
      <c r="H5" s="42">
        <f t="shared" si="4"/>
        <v>-1.102662341897148</v>
      </c>
      <c r="I5" s="42"/>
      <c r="J5" s="43">
        <v>8.3333333333333329E-2</v>
      </c>
      <c r="K5" s="43">
        <f t="shared" si="5"/>
        <v>0.28867513459481287</v>
      </c>
      <c r="L5" s="43">
        <f t="shared" si="6"/>
        <v>-1.0791812460476249</v>
      </c>
      <c r="M5" s="41">
        <v>0</v>
      </c>
      <c r="N5" s="41">
        <f t="shared" si="7"/>
        <v>0</v>
      </c>
      <c r="O5" s="41">
        <f>LOG10(M5+((1/6)/38))</f>
        <v>-2.357934847000454</v>
      </c>
      <c r="P5" s="41">
        <f t="shared" si="9"/>
        <v>1.2787536009528291</v>
      </c>
    </row>
    <row r="6" spans="1:16">
      <c r="A6" s="42"/>
      <c r="B6" s="42">
        <v>1.1666666666666667</v>
      </c>
      <c r="C6" s="42">
        <f t="shared" si="0"/>
        <v>1.0801234497346435</v>
      </c>
      <c r="D6" s="42">
        <f t="shared" si="1"/>
        <v>6.6946789630613221E-2</v>
      </c>
      <c r="E6" s="42">
        <v>0.25</v>
      </c>
      <c r="F6" s="42">
        <f t="shared" si="2"/>
        <v>0.5</v>
      </c>
      <c r="G6" s="42">
        <f t="shared" si="3"/>
        <v>-0.6020599913279624</v>
      </c>
      <c r="H6" s="42">
        <f t="shared" si="4"/>
        <v>0.66900678095857558</v>
      </c>
      <c r="I6" s="42"/>
      <c r="J6" s="43">
        <v>0.83333333333333337</v>
      </c>
      <c r="K6" s="43">
        <f t="shared" si="5"/>
        <v>0.9128709291752769</v>
      </c>
      <c r="L6" s="43">
        <f t="shared" si="6"/>
        <v>-7.9181246047624804E-2</v>
      </c>
      <c r="M6" s="41">
        <v>0.25</v>
      </c>
      <c r="N6" s="41">
        <f t="shared" si="7"/>
        <v>0.5</v>
      </c>
      <c r="O6" s="41">
        <f t="shared" si="8"/>
        <v>-0.6020599913279624</v>
      </c>
      <c r="P6" s="41">
        <f t="shared" si="9"/>
        <v>0.52287874528033762</v>
      </c>
    </row>
    <row r="7" spans="1:16">
      <c r="A7" s="42"/>
      <c r="B7" s="42">
        <v>0</v>
      </c>
      <c r="C7" s="42">
        <f t="shared" si="0"/>
        <v>0</v>
      </c>
      <c r="D7" s="42">
        <f>LOG10(B7+((1/6)/38))</f>
        <v>-2.357934847000454</v>
      </c>
      <c r="E7" s="42">
        <v>0.20833333333333334</v>
      </c>
      <c r="F7" s="42">
        <f t="shared" si="2"/>
        <v>0.45643546458763845</v>
      </c>
      <c r="G7" s="42">
        <f t="shared" si="3"/>
        <v>-0.68124123737558717</v>
      </c>
      <c r="H7" s="42">
        <f t="shared" si="4"/>
        <v>-1.6766936096248668</v>
      </c>
      <c r="I7" s="42"/>
      <c r="J7" s="43">
        <v>0</v>
      </c>
      <c r="K7" s="43">
        <f t="shared" si="5"/>
        <v>0</v>
      </c>
      <c r="L7" s="43">
        <f>LOG10(J7+((1/6)/38))</f>
        <v>-2.357934847000454</v>
      </c>
      <c r="M7" s="41">
        <v>0</v>
      </c>
      <c r="N7" s="41">
        <f t="shared" si="7"/>
        <v>0</v>
      </c>
      <c r="O7" s="41">
        <f>LOG10(M7+((1/6)/38))</f>
        <v>-2.357934847000454</v>
      </c>
      <c r="P7" s="41">
        <f t="shared" si="9"/>
        <v>0</v>
      </c>
    </row>
    <row r="8" spans="1:16">
      <c r="A8" s="42"/>
      <c r="B8" s="42">
        <v>3.6666666666666665</v>
      </c>
      <c r="C8" s="42">
        <f t="shared" si="0"/>
        <v>1.9148542155126762</v>
      </c>
      <c r="D8" s="42">
        <f t="shared" si="1"/>
        <v>0.56427143043856254</v>
      </c>
      <c r="E8" s="42">
        <v>4.4333333333333336</v>
      </c>
      <c r="F8" s="42">
        <f t="shared" si="2"/>
        <v>2.1055482263138341</v>
      </c>
      <c r="G8" s="42">
        <f t="shared" si="3"/>
        <v>0.64673038624742341</v>
      </c>
      <c r="H8" s="42">
        <f t="shared" si="4"/>
        <v>-8.2458955808860868E-2</v>
      </c>
      <c r="I8" s="42"/>
      <c r="J8" s="43">
        <v>0.3666666666666667</v>
      </c>
      <c r="K8" s="43">
        <f t="shared" si="5"/>
        <v>0.60553007081949839</v>
      </c>
      <c r="L8" s="43">
        <f t="shared" si="6"/>
        <v>-0.43572856956143735</v>
      </c>
      <c r="M8" s="41">
        <v>0.3</v>
      </c>
      <c r="N8" s="41">
        <f t="shared" si="7"/>
        <v>0.54772255750516607</v>
      </c>
      <c r="O8" s="41">
        <f t="shared" si="8"/>
        <v>-0.52287874528033762</v>
      </c>
      <c r="P8" s="41">
        <f t="shared" si="9"/>
        <v>8.7150175718900269E-2</v>
      </c>
    </row>
    <row r="9" spans="1:16">
      <c r="A9" s="42"/>
      <c r="B9" s="42">
        <v>9.5</v>
      </c>
      <c r="C9" s="42">
        <f t="shared" si="0"/>
        <v>3.082207001484488</v>
      </c>
      <c r="D9" s="42">
        <f t="shared" si="1"/>
        <v>0.97772360528884772</v>
      </c>
      <c r="E9" s="42">
        <v>4.333333333333333</v>
      </c>
      <c r="F9" s="42">
        <f t="shared" si="2"/>
        <v>2.0816659994661326</v>
      </c>
      <c r="G9" s="42">
        <f t="shared" si="3"/>
        <v>0.63682209758717434</v>
      </c>
      <c r="H9" s="42">
        <f t="shared" si="4"/>
        <v>0.34090150770167338</v>
      </c>
      <c r="I9" s="42"/>
      <c r="J9" s="43">
        <v>2</v>
      </c>
      <c r="K9" s="43">
        <f t="shared" si="5"/>
        <v>1.4142135623730951</v>
      </c>
      <c r="L9" s="43">
        <f t="shared" si="6"/>
        <v>0.3010299956639812</v>
      </c>
      <c r="M9" s="41">
        <v>0.33333333333333331</v>
      </c>
      <c r="N9" s="41">
        <f t="shared" si="7"/>
        <v>0.57735026918962573</v>
      </c>
      <c r="O9" s="41">
        <f t="shared" si="8"/>
        <v>-0.47712125471966244</v>
      </c>
      <c r="P9" s="41">
        <f t="shared" si="9"/>
        <v>0.77815125038364363</v>
      </c>
    </row>
    <row r="10" spans="1:16">
      <c r="A10" s="42"/>
      <c r="B10" s="42">
        <v>0</v>
      </c>
      <c r="C10" s="42">
        <f t="shared" si="0"/>
        <v>0</v>
      </c>
      <c r="D10" s="42">
        <f>LOG10(B10+((1/6)/38))</f>
        <v>-2.357934847000454</v>
      </c>
      <c r="E10" s="42">
        <v>4.6333333333333337</v>
      </c>
      <c r="F10" s="42">
        <f t="shared" si="2"/>
        <v>2.1525179054617256</v>
      </c>
      <c r="G10" s="42">
        <f t="shared" si="3"/>
        <v>0.6658935455344327</v>
      </c>
      <c r="H10" s="42">
        <f t="shared" si="4"/>
        <v>-3.0238283925348868</v>
      </c>
      <c r="I10" s="42"/>
      <c r="J10" s="43">
        <v>0</v>
      </c>
      <c r="K10" s="43">
        <f t="shared" si="5"/>
        <v>0</v>
      </c>
      <c r="L10" s="43">
        <f>LOG10(J10+((1/6)/38))</f>
        <v>-2.357934847000454</v>
      </c>
      <c r="M10" s="41">
        <v>0.3</v>
      </c>
      <c r="N10" s="41">
        <f t="shared" si="7"/>
        <v>0.54772255750516607</v>
      </c>
      <c r="O10" s="41">
        <f t="shared" si="8"/>
        <v>-0.52287874528033762</v>
      </c>
      <c r="P10" s="41">
        <f t="shared" si="9"/>
        <v>-1.8350561017201164</v>
      </c>
    </row>
    <row r="11" spans="1:16">
      <c r="A11" s="42"/>
      <c r="B11" s="42">
        <v>0.25</v>
      </c>
      <c r="C11" s="42">
        <f t="shared" si="0"/>
        <v>0.5</v>
      </c>
      <c r="D11" s="42">
        <f t="shared" si="1"/>
        <v>-0.6020599913279624</v>
      </c>
      <c r="E11" s="42">
        <v>0</v>
      </c>
      <c r="F11" s="42">
        <f t="shared" si="2"/>
        <v>0</v>
      </c>
      <c r="G11" s="42">
        <f>LOG10(E11+((1/6)/38))</f>
        <v>-2.357934847000454</v>
      </c>
      <c r="H11" s="42">
        <f t="shared" si="4"/>
        <v>1.7558748556724915</v>
      </c>
      <c r="I11" s="42"/>
      <c r="J11" s="43">
        <v>0.25</v>
      </c>
      <c r="K11" s="43">
        <f t="shared" si="5"/>
        <v>0.5</v>
      </c>
      <c r="L11" s="43">
        <f t="shared" si="6"/>
        <v>-0.6020599913279624</v>
      </c>
      <c r="M11" s="41">
        <v>0</v>
      </c>
      <c r="N11" s="41">
        <f t="shared" si="7"/>
        <v>0</v>
      </c>
      <c r="O11" s="41">
        <f>LOG10(M11+((1/6)/38))</f>
        <v>-2.357934847000454</v>
      </c>
      <c r="P11" s="41">
        <f t="shared" si="9"/>
        <v>1.7558748556724915</v>
      </c>
    </row>
    <row r="12" spans="1:16">
      <c r="A12" s="42"/>
      <c r="B12" s="42">
        <v>0.16666666666666666</v>
      </c>
      <c r="C12" s="42">
        <f t="shared" si="0"/>
        <v>0.40824829046386302</v>
      </c>
      <c r="D12" s="42">
        <f t="shared" si="1"/>
        <v>-0.77815125038364363</v>
      </c>
      <c r="E12" s="42">
        <v>0.16666666666666666</v>
      </c>
      <c r="F12" s="42">
        <f t="shared" si="2"/>
        <v>0.40824829046386302</v>
      </c>
      <c r="G12" s="42">
        <f t="shared" si="3"/>
        <v>-0.77815125038364363</v>
      </c>
      <c r="H12" s="42">
        <f t="shared" si="4"/>
        <v>0</v>
      </c>
      <c r="I12" s="42"/>
      <c r="J12" s="43">
        <v>0</v>
      </c>
      <c r="K12" s="43">
        <f t="shared" si="5"/>
        <v>0</v>
      </c>
      <c r="L12" s="43">
        <f>LOG10(J12+((1/6)/38))</f>
        <v>-2.357934847000454</v>
      </c>
      <c r="M12" s="41">
        <v>0</v>
      </c>
      <c r="N12" s="41">
        <f t="shared" si="7"/>
        <v>0</v>
      </c>
      <c r="O12" s="41">
        <f>LOG10(M12+((1/6)/38))</f>
        <v>-2.357934847000454</v>
      </c>
      <c r="P12" s="41">
        <f t="shared" si="9"/>
        <v>0</v>
      </c>
    </row>
    <row r="13" spans="1:16">
      <c r="A13" s="42"/>
      <c r="B13" s="42">
        <v>9.9999999999999992E-2</v>
      </c>
      <c r="C13" s="42">
        <f t="shared" si="0"/>
        <v>0.31622776601683794</v>
      </c>
      <c r="D13" s="42">
        <f t="shared" si="1"/>
        <v>-1</v>
      </c>
      <c r="E13" s="42">
        <v>0</v>
      </c>
      <c r="F13" s="42">
        <f t="shared" si="2"/>
        <v>0</v>
      </c>
      <c r="G13" s="42">
        <f>LOG10(E13+((1/6)/38))</f>
        <v>-2.357934847000454</v>
      </c>
      <c r="H13" s="42">
        <f t="shared" si="4"/>
        <v>1.357934847000454</v>
      </c>
      <c r="I13" s="42"/>
      <c r="J13" s="43">
        <v>3.3333333333333333E-2</v>
      </c>
      <c r="K13" s="43">
        <f t="shared" si="5"/>
        <v>0.18257418583505536</v>
      </c>
      <c r="L13" s="43">
        <f t="shared" si="6"/>
        <v>-1.4771212547196624</v>
      </c>
      <c r="M13" s="41">
        <v>3.3333333333333333E-2</v>
      </c>
      <c r="N13" s="41">
        <f t="shared" si="7"/>
        <v>0.18257418583505536</v>
      </c>
      <c r="O13" s="41">
        <f t="shared" si="8"/>
        <v>-1.4771212547196624</v>
      </c>
      <c r="P13" s="41">
        <f t="shared" si="9"/>
        <v>0</v>
      </c>
    </row>
    <row r="14" spans="1:16">
      <c r="A14" s="42"/>
      <c r="B14" s="42">
        <v>0.35714285714285715</v>
      </c>
      <c r="C14" s="42">
        <f t="shared" si="0"/>
        <v>0.59761430466719678</v>
      </c>
      <c r="D14" s="42">
        <f t="shared" si="1"/>
        <v>-0.44715803134221921</v>
      </c>
      <c r="E14" s="42">
        <v>0.11904761904761905</v>
      </c>
      <c r="F14" s="42">
        <f t="shared" si="2"/>
        <v>0.34503277967117713</v>
      </c>
      <c r="G14" s="42">
        <f t="shared" si="3"/>
        <v>-0.92427928606188159</v>
      </c>
      <c r="H14" s="42">
        <f t="shared" si="4"/>
        <v>0.47712125471966238</v>
      </c>
      <c r="I14" s="42"/>
      <c r="J14" s="43">
        <v>0.23809523809523811</v>
      </c>
      <c r="K14" s="43">
        <f t="shared" si="5"/>
        <v>0.4879500364742666</v>
      </c>
      <c r="L14" s="43">
        <f t="shared" si="6"/>
        <v>-0.62324929039790045</v>
      </c>
      <c r="M14" s="41">
        <v>0</v>
      </c>
      <c r="N14" s="41">
        <f t="shared" si="7"/>
        <v>0</v>
      </c>
      <c r="O14" s="41">
        <f>LOG10(M14+((1/6)/38))</f>
        <v>-2.357934847000454</v>
      </c>
      <c r="P14" s="41">
        <f t="shared" si="9"/>
        <v>1.7346855566025536</v>
      </c>
    </row>
    <row r="15" spans="1:16">
      <c r="A15" s="42"/>
      <c r="B15" s="42">
        <v>3.7083333333333335</v>
      </c>
      <c r="C15" s="42">
        <f t="shared" si="0"/>
        <v>1.9257033347152239</v>
      </c>
      <c r="D15" s="42">
        <f t="shared" si="1"/>
        <v>0.56917876493330677</v>
      </c>
      <c r="E15" s="42">
        <v>0.45833333333333331</v>
      </c>
      <c r="F15" s="42">
        <f t="shared" si="2"/>
        <v>0.67700320038633</v>
      </c>
      <c r="G15" s="42">
        <f t="shared" si="3"/>
        <v>-0.338818556553381</v>
      </c>
      <c r="H15" s="42">
        <f t="shared" si="4"/>
        <v>0.90799732148668777</v>
      </c>
      <c r="I15" s="42"/>
      <c r="J15" s="43">
        <v>0</v>
      </c>
      <c r="K15" s="43">
        <f t="shared" si="5"/>
        <v>0</v>
      </c>
      <c r="L15" s="43">
        <f>LOG10(J15+((1/6)/38))</f>
        <v>-2.357934847000454</v>
      </c>
      <c r="M15" s="41">
        <v>0</v>
      </c>
      <c r="N15" s="41">
        <f t="shared" si="7"/>
        <v>0</v>
      </c>
      <c r="O15" s="41">
        <f>LOG10(M15+((1/6)/38))</f>
        <v>-2.357934847000454</v>
      </c>
      <c r="P15" s="41">
        <f t="shared" si="9"/>
        <v>0</v>
      </c>
    </row>
    <row r="16" spans="1:16">
      <c r="A16" s="42"/>
      <c r="B16" s="42">
        <v>1.1111111111111112E-2</v>
      </c>
      <c r="C16" s="42">
        <f t="shared" si="0"/>
        <v>0.10540925533894598</v>
      </c>
      <c r="D16" s="42">
        <f t="shared" si="1"/>
        <v>-1.9542425094393248</v>
      </c>
      <c r="E16" s="42">
        <v>0</v>
      </c>
      <c r="F16" s="42">
        <f t="shared" si="2"/>
        <v>0</v>
      </c>
      <c r="G16" s="42">
        <f>LOG10(E16+((1/6)/38))</f>
        <v>-2.357934847000454</v>
      </c>
      <c r="H16" s="42">
        <f t="shared" si="4"/>
        <v>0.40369233756112921</v>
      </c>
      <c r="I16" s="42"/>
      <c r="J16" s="43">
        <v>1.1111111111111112E-2</v>
      </c>
      <c r="K16" s="43">
        <f t="shared" si="5"/>
        <v>0.10540925533894598</v>
      </c>
      <c r="L16" s="43">
        <f t="shared" si="6"/>
        <v>-1.9542425094393248</v>
      </c>
      <c r="M16" s="41">
        <v>0</v>
      </c>
      <c r="N16" s="41">
        <f t="shared" si="7"/>
        <v>0</v>
      </c>
      <c r="O16" s="41">
        <f>LOG10(M16+((1/6)/38))</f>
        <v>-2.357934847000454</v>
      </c>
      <c r="P16" s="41">
        <f t="shared" si="9"/>
        <v>0.40369233756112921</v>
      </c>
    </row>
    <row r="17" spans="1:16">
      <c r="A17" s="42"/>
      <c r="B17" s="42">
        <v>3</v>
      </c>
      <c r="C17" s="42">
        <f t="shared" si="0"/>
        <v>1.7320508075688772</v>
      </c>
      <c r="D17" s="42">
        <f t="shared" si="1"/>
        <v>0.47712125471966244</v>
      </c>
      <c r="E17" s="42">
        <v>1.5</v>
      </c>
      <c r="F17" s="42">
        <f t="shared" si="2"/>
        <v>1.2247448713915889</v>
      </c>
      <c r="G17" s="42">
        <f t="shared" si="3"/>
        <v>0.17609125905568124</v>
      </c>
      <c r="H17" s="42">
        <f t="shared" si="4"/>
        <v>0.3010299956639812</v>
      </c>
      <c r="I17" s="42"/>
      <c r="J17" s="43">
        <v>0.16666666666666666</v>
      </c>
      <c r="K17" s="43">
        <f t="shared" si="5"/>
        <v>0.40824829046386302</v>
      </c>
      <c r="L17" s="43">
        <f t="shared" si="6"/>
        <v>-0.77815125038364363</v>
      </c>
      <c r="M17" s="41">
        <v>0</v>
      </c>
      <c r="N17" s="41">
        <f t="shared" si="7"/>
        <v>0</v>
      </c>
      <c r="O17" s="41">
        <f>LOG10(M17+((1/6)/38))</f>
        <v>-2.357934847000454</v>
      </c>
      <c r="P17" s="41">
        <f t="shared" si="9"/>
        <v>1.5797835966168103</v>
      </c>
    </row>
    <row r="18" spans="1:16">
      <c r="A18" s="42"/>
      <c r="B18" s="42">
        <v>0.1111111111111111</v>
      </c>
      <c r="C18" s="42">
        <f t="shared" si="0"/>
        <v>0.33333333333333331</v>
      </c>
      <c r="D18" s="42">
        <f t="shared" si="1"/>
        <v>-0.95424250943932487</v>
      </c>
      <c r="E18" s="42">
        <v>1.1666666666666667</v>
      </c>
      <c r="F18" s="42">
        <f t="shared" si="2"/>
        <v>1.0801234497346435</v>
      </c>
      <c r="G18" s="42">
        <f t="shared" si="3"/>
        <v>6.6946789630613221E-2</v>
      </c>
      <c r="H18" s="42">
        <f t="shared" si="4"/>
        <v>-1.0211892990699381</v>
      </c>
      <c r="I18" s="42"/>
      <c r="J18" s="43">
        <v>0.33333333333333331</v>
      </c>
      <c r="K18" s="43">
        <f t="shared" si="5"/>
        <v>0.57735026918962573</v>
      </c>
      <c r="L18" s="43">
        <f t="shared" si="6"/>
        <v>-0.47712125471966244</v>
      </c>
      <c r="M18" s="41">
        <v>5.5555555555555552E-2</v>
      </c>
      <c r="N18" s="41">
        <f t="shared" si="7"/>
        <v>0.23570226039551584</v>
      </c>
      <c r="O18" s="41">
        <f t="shared" si="8"/>
        <v>-1.255272505103306</v>
      </c>
      <c r="P18" s="41">
        <f t="shared" si="9"/>
        <v>0.77815125038364363</v>
      </c>
    </row>
    <row r="19" spans="1:16">
      <c r="A19" s="42"/>
      <c r="B19" s="42">
        <v>0.15350877192982457</v>
      </c>
      <c r="C19" s="42">
        <f t="shared" si="0"/>
        <v>0.39180195498468939</v>
      </c>
      <c r="D19" s="42">
        <f t="shared" si="1"/>
        <v>-0.81386680265017819</v>
      </c>
      <c r="E19" s="42">
        <v>0.16228070175438597</v>
      </c>
      <c r="F19" s="42">
        <f t="shared" si="2"/>
        <v>0.40284078958614156</v>
      </c>
      <c r="G19" s="42">
        <f t="shared" si="3"/>
        <v>-0.78973312293345876</v>
      </c>
      <c r="H19" s="42">
        <f t="shared" si="4"/>
        <v>-2.4133679716719425E-2</v>
      </c>
      <c r="I19" s="42"/>
      <c r="J19" s="43">
        <v>3.9473684210526314E-2</v>
      </c>
      <c r="K19" s="43">
        <f t="shared" si="5"/>
        <v>0.19867985355975656</v>
      </c>
      <c r="L19" s="43">
        <f t="shared" si="6"/>
        <v>-1.403692337561129</v>
      </c>
      <c r="M19" s="41">
        <v>4.3859649122807015E-3</v>
      </c>
      <c r="N19" s="41">
        <f t="shared" si="7"/>
        <v>6.6226617853252193E-2</v>
      </c>
      <c r="O19" s="41">
        <f t="shared" si="8"/>
        <v>-2.357934847000454</v>
      </c>
      <c r="P19" s="41">
        <f t="shared" si="9"/>
        <v>0.95424250943932498</v>
      </c>
    </row>
    <row r="20" spans="1:16">
      <c r="A20" s="42"/>
      <c r="B20" s="42">
        <v>0.11904761904761905</v>
      </c>
      <c r="C20" s="42">
        <f t="shared" si="0"/>
        <v>0.34503277967117713</v>
      </c>
      <c r="D20" s="42">
        <f t="shared" si="1"/>
        <v>-0.92427928606188159</v>
      </c>
      <c r="E20" s="42">
        <v>0</v>
      </c>
      <c r="F20" s="42">
        <f t="shared" si="2"/>
        <v>0</v>
      </c>
      <c r="G20" s="42">
        <f>LOG10(E20+((1/6)/38))</f>
        <v>-2.357934847000454</v>
      </c>
      <c r="H20" s="42">
        <f t="shared" si="4"/>
        <v>1.4336555609385724</v>
      </c>
      <c r="I20" s="42"/>
      <c r="J20" s="43">
        <v>4.7619047619047616E-2</v>
      </c>
      <c r="K20" s="43">
        <f t="shared" si="5"/>
        <v>0.21821789023599236</v>
      </c>
      <c r="L20" s="43">
        <f t="shared" si="6"/>
        <v>-1.3222192947339193</v>
      </c>
      <c r="M20" s="41">
        <v>0</v>
      </c>
      <c r="N20" s="41">
        <f t="shared" si="7"/>
        <v>0</v>
      </c>
      <c r="O20" s="41">
        <f>LOG10(M20+((1/6)/38))</f>
        <v>-2.357934847000454</v>
      </c>
      <c r="P20" s="41">
        <f t="shared" si="9"/>
        <v>1.0357155522665347</v>
      </c>
    </row>
    <row r="21" spans="1:16">
      <c r="A21" s="42"/>
      <c r="B21" s="42">
        <v>0.12962962962962962</v>
      </c>
      <c r="C21" s="42">
        <f t="shared" si="0"/>
        <v>0.36004114991154779</v>
      </c>
      <c r="D21" s="42">
        <f t="shared" si="1"/>
        <v>-0.88729571980871169</v>
      </c>
      <c r="E21" s="42">
        <v>0</v>
      </c>
      <c r="F21" s="42">
        <f t="shared" si="2"/>
        <v>0</v>
      </c>
      <c r="G21" s="42">
        <f>LOG10(E21+((1/6)/38))</f>
        <v>-2.357934847000454</v>
      </c>
      <c r="H21" s="42">
        <f t="shared" si="4"/>
        <v>1.4706391271917423</v>
      </c>
      <c r="I21" s="42"/>
      <c r="J21" s="43">
        <v>0</v>
      </c>
      <c r="K21" s="43">
        <f t="shared" si="5"/>
        <v>0</v>
      </c>
      <c r="L21" s="43">
        <f>LOG10(J21+((1/6)/38))</f>
        <v>-2.357934847000454</v>
      </c>
      <c r="M21" s="41">
        <v>0</v>
      </c>
      <c r="N21" s="41">
        <f t="shared" si="7"/>
        <v>0</v>
      </c>
      <c r="O21" s="41">
        <f>LOG10(M21+((1/6)/38))</f>
        <v>-2.357934847000454</v>
      </c>
      <c r="P21" s="41">
        <f t="shared" si="9"/>
        <v>0</v>
      </c>
    </row>
    <row r="22" spans="1:16">
      <c r="A22" s="42"/>
      <c r="B22" s="42">
        <v>0.75</v>
      </c>
      <c r="C22" s="42">
        <f t="shared" si="0"/>
        <v>0.8660254037844386</v>
      </c>
      <c r="D22" s="42">
        <f t="shared" si="1"/>
        <v>-0.12493873660829995</v>
      </c>
      <c r="E22" s="42">
        <v>0.41666666666666669</v>
      </c>
      <c r="F22" s="42">
        <f t="shared" si="2"/>
        <v>0.6454972243679028</v>
      </c>
      <c r="G22" s="42">
        <f t="shared" si="3"/>
        <v>-0.38021124171160603</v>
      </c>
      <c r="H22" s="42">
        <f t="shared" si="4"/>
        <v>0.25527250510330607</v>
      </c>
      <c r="I22" s="42"/>
      <c r="J22" s="43">
        <v>0</v>
      </c>
      <c r="K22" s="43">
        <f t="shared" si="5"/>
        <v>0</v>
      </c>
      <c r="L22" s="43">
        <f>LOG10(J22+((1/6)/38))</f>
        <v>-2.357934847000454</v>
      </c>
      <c r="M22" s="41">
        <v>0</v>
      </c>
      <c r="N22" s="41">
        <f t="shared" si="7"/>
        <v>0</v>
      </c>
      <c r="O22" s="41">
        <f>LOG10(M22+((1/6)/38))</f>
        <v>-2.357934847000454</v>
      </c>
      <c r="P22" s="41">
        <f t="shared" si="9"/>
        <v>0</v>
      </c>
    </row>
    <row r="23" spans="1:16">
      <c r="A23" s="42"/>
      <c r="B23" s="42">
        <v>0.82539682539682546</v>
      </c>
      <c r="C23" s="42">
        <f t="shared" si="0"/>
        <v>0.90851352515899586</v>
      </c>
      <c r="D23" s="42">
        <f t="shared" si="1"/>
        <v>-8.3337205818782512E-2</v>
      </c>
      <c r="E23" s="42">
        <v>0.59523809523809523</v>
      </c>
      <c r="F23" s="42">
        <f t="shared" si="2"/>
        <v>0.77151674981045959</v>
      </c>
      <c r="G23" s="42">
        <f t="shared" si="3"/>
        <v>-0.22530928172586287</v>
      </c>
      <c r="H23" s="42">
        <f t="shared" si="4"/>
        <v>0.14197207590708036</v>
      </c>
      <c r="I23" s="42"/>
      <c r="J23" s="43">
        <v>0</v>
      </c>
      <c r="K23" s="43">
        <f t="shared" si="5"/>
        <v>0</v>
      </c>
      <c r="L23" s="43">
        <f>LOG10(J23+((1/6)/38))</f>
        <v>-2.357934847000454</v>
      </c>
      <c r="M23" s="41">
        <v>7.9365079365079361E-3</v>
      </c>
      <c r="N23" s="41">
        <f t="shared" si="7"/>
        <v>8.9087080637474794E-2</v>
      </c>
      <c r="O23" s="41">
        <f t="shared" si="8"/>
        <v>-2.1003705451175629</v>
      </c>
      <c r="P23" s="41">
        <f t="shared" si="9"/>
        <v>-0.25756430188289103</v>
      </c>
    </row>
    <row r="24" spans="1:16">
      <c r="A24" s="42"/>
      <c r="B24" s="42">
        <v>0.15833333333333333</v>
      </c>
      <c r="C24" s="42">
        <f t="shared" si="0"/>
        <v>0.39791121287711073</v>
      </c>
      <c r="D24" s="42">
        <f t="shared" si="1"/>
        <v>-0.80042764509479591</v>
      </c>
      <c r="E24" s="42">
        <v>0.21666666666666667</v>
      </c>
      <c r="F24" s="42">
        <f t="shared" si="2"/>
        <v>0.46547466812563137</v>
      </c>
      <c r="G24" s="42">
        <f t="shared" si="3"/>
        <v>-0.6642078980768068</v>
      </c>
      <c r="H24" s="42">
        <f t="shared" si="4"/>
        <v>-0.13621974701798911</v>
      </c>
      <c r="I24" s="42"/>
      <c r="J24" s="43">
        <v>3.3333333333333333E-2</v>
      </c>
      <c r="K24" s="43">
        <f t="shared" si="5"/>
        <v>0.18257418583505536</v>
      </c>
      <c r="L24" s="43">
        <f t="shared" si="6"/>
        <v>-1.4771212547196624</v>
      </c>
      <c r="M24" s="41">
        <v>1.6666666666666666E-2</v>
      </c>
      <c r="N24" s="41">
        <f t="shared" si="7"/>
        <v>0.12909944487358055</v>
      </c>
      <c r="O24" s="41">
        <f t="shared" si="8"/>
        <v>-1.7781512503836436</v>
      </c>
      <c r="P24" s="41">
        <f t="shared" si="9"/>
        <v>0.30102999566398125</v>
      </c>
    </row>
    <row r="25" spans="1:16">
      <c r="A25" s="42"/>
      <c r="B25" s="42">
        <v>0.8125</v>
      </c>
      <c r="C25" s="42">
        <f t="shared" si="0"/>
        <v>0.90138781886599728</v>
      </c>
      <c r="D25" s="42">
        <f t="shared" si="1"/>
        <v>-9.0176630349088016E-2</v>
      </c>
      <c r="E25" s="42">
        <v>1.1041666666666667</v>
      </c>
      <c r="F25" s="42">
        <f t="shared" si="2"/>
        <v>1.050793351076541</v>
      </c>
      <c r="G25" s="42">
        <f t="shared" si="3"/>
        <v>4.3034632225201853E-2</v>
      </c>
      <c r="H25" s="42">
        <f t="shared" si="4"/>
        <v>-0.13321126257428986</v>
      </c>
      <c r="I25" s="42"/>
      <c r="J25" s="43">
        <v>0.10416666666666667</v>
      </c>
      <c r="K25" s="43">
        <f t="shared" si="5"/>
        <v>0.3227486121839514</v>
      </c>
      <c r="L25" s="43">
        <f t="shared" si="6"/>
        <v>-0.98227123303956843</v>
      </c>
      <c r="M25" s="41">
        <v>0</v>
      </c>
      <c r="N25" s="41">
        <f t="shared" si="7"/>
        <v>0</v>
      </c>
      <c r="O25" s="41">
        <f>LOG10(M25+((1/6)/38))</f>
        <v>-2.357934847000454</v>
      </c>
      <c r="P25" s="41">
        <f t="shared" si="9"/>
        <v>1.3756636139608855</v>
      </c>
    </row>
    <row r="26" spans="1:16">
      <c r="A26" s="42"/>
      <c r="B26" s="42">
        <v>6.9444444444444448E-2</v>
      </c>
      <c r="C26" s="42">
        <f t="shared" si="0"/>
        <v>0.26352313834736496</v>
      </c>
      <c r="D26" s="42">
        <f t="shared" si="1"/>
        <v>-1.1583624920952496</v>
      </c>
      <c r="E26" s="42">
        <v>2.7777777777777776E-2</v>
      </c>
      <c r="F26" s="42">
        <f t="shared" si="2"/>
        <v>0.16666666666666666</v>
      </c>
      <c r="G26" s="42">
        <f t="shared" si="3"/>
        <v>-1.5563025007672873</v>
      </c>
      <c r="H26" s="42">
        <f t="shared" si="4"/>
        <v>0.39794000867203771</v>
      </c>
      <c r="I26" s="42"/>
      <c r="J26" s="43">
        <v>0</v>
      </c>
      <c r="K26" s="43">
        <f t="shared" si="5"/>
        <v>0</v>
      </c>
      <c r="L26" s="43">
        <f>LOG10(J26+((1/6)/38))</f>
        <v>-2.357934847000454</v>
      </c>
      <c r="M26" s="41">
        <v>0</v>
      </c>
      <c r="N26" s="41">
        <f t="shared" si="7"/>
        <v>0</v>
      </c>
      <c r="O26" s="41">
        <f>LOG10(M26+((1/6)/38))</f>
        <v>-2.357934847000454</v>
      </c>
      <c r="P26" s="41">
        <f t="shared" si="9"/>
        <v>0</v>
      </c>
    </row>
    <row r="27" spans="1:16">
      <c r="A27" s="42"/>
      <c r="B27" s="42">
        <v>0.70175438596491224</v>
      </c>
      <c r="C27" s="42">
        <f t="shared" si="0"/>
        <v>0.837707816583391</v>
      </c>
      <c r="D27" s="42">
        <f t="shared" si="1"/>
        <v>-0.15381486434452904</v>
      </c>
      <c r="E27" s="42">
        <v>0.78947368421052622</v>
      </c>
      <c r="F27" s="42">
        <f t="shared" si="2"/>
        <v>0.88852331663863848</v>
      </c>
      <c r="G27" s="42">
        <f t="shared" si="3"/>
        <v>-0.10266234189714778</v>
      </c>
      <c r="H27" s="42">
        <f t="shared" si="4"/>
        <v>-5.1152522447381263E-2</v>
      </c>
      <c r="I27" s="42"/>
      <c r="J27" s="43">
        <v>3.0701754385964911E-2</v>
      </c>
      <c r="K27" s="43">
        <f t="shared" si="5"/>
        <v>0.17521916101261559</v>
      </c>
      <c r="L27" s="43">
        <f t="shared" si="6"/>
        <v>-1.512836806986197</v>
      </c>
      <c r="M27" s="41">
        <v>2.1929824561403508E-2</v>
      </c>
      <c r="N27" s="41">
        <f t="shared" si="7"/>
        <v>0.1480872194397731</v>
      </c>
      <c r="O27" s="41">
        <f t="shared" si="8"/>
        <v>-1.658964842664435</v>
      </c>
      <c r="P27" s="41">
        <f t="shared" si="9"/>
        <v>0.14612803567823796</v>
      </c>
    </row>
    <row r="28" spans="1:16">
      <c r="A28" s="42"/>
      <c r="B28" s="42">
        <v>0.5</v>
      </c>
      <c r="C28" s="42">
        <f t="shared" si="0"/>
        <v>0.70710678118654757</v>
      </c>
      <c r="D28" s="42">
        <f t="shared" si="1"/>
        <v>-0.3010299956639812</v>
      </c>
      <c r="E28" s="42">
        <v>0.25490196078431371</v>
      </c>
      <c r="F28" s="42">
        <f t="shared" si="2"/>
        <v>0.50487816429740129</v>
      </c>
      <c r="G28" s="42">
        <f t="shared" si="3"/>
        <v>-0.59362682379109966</v>
      </c>
      <c r="H28" s="42">
        <f t="shared" si="4"/>
        <v>0.29259682812711846</v>
      </c>
      <c r="I28" s="42"/>
      <c r="J28" s="43">
        <v>0</v>
      </c>
      <c r="K28" s="43">
        <f t="shared" si="5"/>
        <v>0</v>
      </c>
      <c r="L28" s="43">
        <f>LOG10(J28+((1/6)/38))</f>
        <v>-2.357934847000454</v>
      </c>
      <c r="M28" s="41">
        <v>0</v>
      </c>
      <c r="N28" s="41">
        <f t="shared" si="7"/>
        <v>0</v>
      </c>
      <c r="O28" s="41">
        <f>LOG10(M28+((1/6)/38))</f>
        <v>-2.357934847000454</v>
      </c>
      <c r="P28" s="41">
        <f t="shared" si="9"/>
        <v>0</v>
      </c>
    </row>
    <row r="35" spans="1:18">
      <c r="A35" s="42" t="s">
        <v>18</v>
      </c>
      <c r="B35" s="42">
        <v>1.0489992341966026</v>
      </c>
      <c r="C35" s="42">
        <f>AVERAGE(C3:C28)</f>
        <v>0.73476626096465103</v>
      </c>
      <c r="D35" s="42">
        <f>AVERAGE(D3:D28)</f>
        <v>-0.66423452372315339</v>
      </c>
      <c r="E35" s="42">
        <v>0.81549563482613041</v>
      </c>
      <c r="F35" s="42">
        <f>AVERAGE(F3:F28)</f>
        <v>0.65168308874135095</v>
      </c>
      <c r="G35" s="42">
        <f>AVERAGE(G3:G28)</f>
        <v>-0.77304784908485069</v>
      </c>
      <c r="H35" s="42"/>
      <c r="I35" s="42"/>
      <c r="J35" s="43">
        <v>0.18072866461024356</v>
      </c>
      <c r="K35" s="43">
        <f>AVERAGE(K3:K28)</f>
        <v>0.27087285443456638</v>
      </c>
      <c r="L35" s="43">
        <f>AVERAGE(L3:L28)</f>
        <v>-1.4560367279557072</v>
      </c>
      <c r="M35" s="41">
        <v>5.153107126791337E-2</v>
      </c>
      <c r="N35" s="41">
        <f>AVERAGE(N3:N28)</f>
        <v>0.12125660146569962</v>
      </c>
      <c r="O35" s="41">
        <f>AVERAGE(O3:O28)</f>
        <v>-1.9192279975764541</v>
      </c>
      <c r="P35" s="41">
        <f>AVERAGE(P3:P28)</f>
        <v>0.46319126962074714</v>
      </c>
      <c r="Q35" s="41">
        <f>P35/P37</f>
        <v>0.58464750430508039</v>
      </c>
      <c r="R35" s="41" t="s">
        <v>62</v>
      </c>
    </row>
    <row r="36" spans="1:18">
      <c r="A36" s="42" t="s">
        <v>16</v>
      </c>
      <c r="B36" s="42">
        <v>4.1267324653561754</v>
      </c>
      <c r="C36" s="42">
        <f>VAR(C3:C28)</f>
        <v>0.5294824869824144</v>
      </c>
      <c r="D36" s="42">
        <f>VAR(D3:D28)</f>
        <v>0.86117760138078236</v>
      </c>
      <c r="E36" s="42">
        <v>1.9657200986669578</v>
      </c>
      <c r="F36" s="42">
        <f>VAR(F3:F28)</f>
        <v>0.40643697814164931</v>
      </c>
      <c r="G36" s="42">
        <f>VAR(G3:G28)</f>
        <v>0.91949490618288554</v>
      </c>
      <c r="H36" s="42"/>
      <c r="I36" s="42"/>
      <c r="J36" s="42">
        <v>0.17101062530118355</v>
      </c>
      <c r="K36" s="42">
        <f>VAR(K3:K28)</f>
        <v>0.11165082379434234</v>
      </c>
      <c r="L36" s="42">
        <f>VAR(L3:L28)</f>
        <v>0.68721763981989425</v>
      </c>
      <c r="M36" s="41">
        <v>1.1595424225044329E-2</v>
      </c>
      <c r="N36" s="41">
        <f>VAR(N3:N28)</f>
        <v>3.8301024183657918E-2</v>
      </c>
      <c r="O36" s="41">
        <f>VAR(O3:O28)</f>
        <v>0.46281020706216736</v>
      </c>
      <c r="P36" s="41">
        <f>VAR(P3:P28)</f>
        <v>0.627671673873055</v>
      </c>
    </row>
    <row r="37" spans="1:18">
      <c r="A37" s="42" t="s">
        <v>20</v>
      </c>
      <c r="B37" s="42">
        <v>2.0314360598739443</v>
      </c>
      <c r="C37" s="42">
        <f>SQRT(C36)</f>
        <v>0.72765547272209419</v>
      </c>
      <c r="D37" s="42">
        <f>SQRT(D36)</f>
        <v>0.92799655246169011</v>
      </c>
      <c r="E37" s="42">
        <v>1.4020414040487383</v>
      </c>
      <c r="F37" s="42">
        <f>SQRT(F36)</f>
        <v>0.63752410004771531</v>
      </c>
      <c r="G37" s="42">
        <f>SQRT(G36)</f>
        <v>0.95890297016063386</v>
      </c>
      <c r="H37" s="42"/>
      <c r="I37" s="42"/>
      <c r="J37" s="42">
        <v>0.41353430970257299</v>
      </c>
      <c r="K37" s="42">
        <f>SQRT(K36)</f>
        <v>0.33414192163561629</v>
      </c>
      <c r="L37" s="42">
        <f>SQRT(L36)</f>
        <v>0.82898591050746706</v>
      </c>
      <c r="M37" s="41">
        <v>0.10768205154548426</v>
      </c>
      <c r="N37" s="41">
        <f>SQRT(N36)</f>
        <v>0.19570647455732762</v>
      </c>
      <c r="O37" s="41">
        <f>SQRT(O36)</f>
        <v>0.68030155597511854</v>
      </c>
      <c r="P37" s="41">
        <f>SQRT(P36)</f>
        <v>0.79225732806522842</v>
      </c>
    </row>
    <row r="38" spans="1:18">
      <c r="A38" s="42" t="s">
        <v>51</v>
      </c>
      <c r="B38" s="42">
        <v>0.39839738884281861</v>
      </c>
      <c r="C38" s="42">
        <f>C37/SQRT(COUNT(C3:C28))</f>
        <v>0.14270497902240542</v>
      </c>
      <c r="D38" s="42">
        <f>D37/SQRT(COUNT(D3:D28))</f>
        <v>0.18199509729034571</v>
      </c>
      <c r="E38" s="42">
        <v>0.27496294146575168</v>
      </c>
      <c r="F38" s="42">
        <f>F37/SQRT(COUNT(F3:F28))</f>
        <v>0.12502876255880691</v>
      </c>
      <c r="G38" s="42">
        <f>G37/SQRT(COUNT(G3:G28))</f>
        <v>0.18805634448042893</v>
      </c>
      <c r="H38" s="42"/>
      <c r="I38" s="42"/>
      <c r="J38" s="42">
        <v>8.1100750565905461E-2</v>
      </c>
      <c r="K38" s="42">
        <f>K37/SQRT(COUNT(K3:K28))</f>
        <v>6.5530622258823029E-2</v>
      </c>
      <c r="L38" s="42">
        <f>L37/SQRT(COUNT(L3:L28))</f>
        <v>0.16257751285273295</v>
      </c>
      <c r="M38" s="41">
        <v>2.1118187772851089E-2</v>
      </c>
      <c r="N38" s="41">
        <f>N37/SQRT(COUNT(N3:N28))</f>
        <v>3.8381197411702442E-2</v>
      </c>
      <c r="O38" s="41">
        <f>O37/SQRT(COUNT(O3:O28))</f>
        <v>0.13341811188633323</v>
      </c>
      <c r="P38" s="41">
        <f>P37/SQRT(COUNT(P3:P28))</f>
        <v>0.15537444521505694</v>
      </c>
    </row>
  </sheetData>
  <sheetCalcPr fullCalcOnLoad="1"/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25"/>
  <sheetViews>
    <sheetView workbookViewId="0">
      <selection activeCell="F33" sqref="F33"/>
    </sheetView>
  </sheetViews>
  <sheetFormatPr baseColWidth="10" defaultRowHeight="13"/>
  <cols>
    <col min="1" max="1" width="16.140625" customWidth="1"/>
    <col min="3" max="3" width="24.28515625" customWidth="1"/>
  </cols>
  <sheetData>
    <row r="1" spans="1:6" ht="14" thickBot="1">
      <c r="A1" s="70" t="s">
        <v>6</v>
      </c>
      <c r="B1" s="68"/>
      <c r="C1" s="68"/>
      <c r="D1" s="68"/>
      <c r="E1" t="s">
        <v>89</v>
      </c>
      <c r="F1" t="s">
        <v>90</v>
      </c>
    </row>
    <row r="2" spans="1:6" ht="14" thickBot="1">
      <c r="A2" s="67" t="s">
        <v>63</v>
      </c>
      <c r="B2" s="68"/>
      <c r="C2" s="68"/>
      <c r="D2" s="69"/>
    </row>
    <row r="3" spans="1:6">
      <c r="A3" s="44" t="s">
        <v>64</v>
      </c>
      <c r="B3" s="44" t="s">
        <v>65</v>
      </c>
      <c r="C3" s="44" t="s">
        <v>18</v>
      </c>
      <c r="D3" s="44" t="s">
        <v>66</v>
      </c>
      <c r="E3" s="45" t="s">
        <v>87</v>
      </c>
      <c r="F3" s="45" t="s">
        <v>88</v>
      </c>
    </row>
    <row r="4" spans="1:6">
      <c r="A4" s="46" t="s">
        <v>8</v>
      </c>
      <c r="B4">
        <v>26</v>
      </c>
      <c r="C4" s="53">
        <v>-0.66423452372315117</v>
      </c>
      <c r="D4" s="53">
        <v>0.86117760138077837</v>
      </c>
      <c r="E4">
        <f>SQRT(D4)</f>
        <v>0.927996552461688</v>
      </c>
      <c r="F4">
        <f>E4/SQRT(B4)</f>
        <v>0.1819950972903453</v>
      </c>
    </row>
    <row r="5" spans="1:6">
      <c r="A5" s="47" t="s">
        <v>9</v>
      </c>
      <c r="B5" s="48">
        <v>26</v>
      </c>
      <c r="C5" s="54">
        <v>-0.77304784908484847</v>
      </c>
      <c r="D5" s="54">
        <v>0.9194949061828821</v>
      </c>
      <c r="E5">
        <f>SQRT(D5)</f>
        <v>0.95890297016063208</v>
      </c>
      <c r="F5">
        <f>E5/SQRT(B5)</f>
        <v>0.18805634448042857</v>
      </c>
    </row>
    <row r="7" spans="1:6" ht="14" thickBot="1">
      <c r="A7" s="67" t="s">
        <v>69</v>
      </c>
      <c r="B7" s="68"/>
      <c r="C7" s="68"/>
      <c r="D7" s="69"/>
    </row>
    <row r="8" spans="1:6">
      <c r="A8" s="46" t="s">
        <v>70</v>
      </c>
      <c r="B8">
        <v>25</v>
      </c>
      <c r="C8" s="46" t="s">
        <v>71</v>
      </c>
      <c r="D8" s="55">
        <v>0</v>
      </c>
    </row>
    <row r="9" spans="1:6">
      <c r="A9" s="46" t="s">
        <v>72</v>
      </c>
      <c r="B9" s="53">
        <v>0.53026374870248427</v>
      </c>
      <c r="C9" s="46" t="s">
        <v>73</v>
      </c>
      <c r="D9" s="53">
        <v>0.89033625378183023</v>
      </c>
    </row>
    <row r="11" spans="1:6">
      <c r="A11" s="71" t="s">
        <v>74</v>
      </c>
      <c r="B11" s="72"/>
      <c r="C11" s="72"/>
      <c r="D11" s="73"/>
    </row>
    <row r="12" spans="1:6">
      <c r="A12" s="52" t="s">
        <v>75</v>
      </c>
      <c r="B12" s="57">
        <v>0.60060779558002064</v>
      </c>
      <c r="C12" s="52" t="s">
        <v>76</v>
      </c>
      <c r="D12" s="57">
        <v>2.0595385527532959</v>
      </c>
    </row>
    <row r="14" spans="1:6">
      <c r="A14" s="74" t="s">
        <v>77</v>
      </c>
      <c r="B14" s="75"/>
      <c r="C14" s="75"/>
      <c r="D14" s="76"/>
      <c r="F14" t="s">
        <v>91</v>
      </c>
    </row>
    <row r="15" spans="1:6">
      <c r="A15" s="47" t="s">
        <v>75</v>
      </c>
      <c r="B15" s="54">
        <v>0.30030389779001032</v>
      </c>
      <c r="C15" s="47" t="s">
        <v>76</v>
      </c>
      <c r="D15" s="54">
        <v>1.7081407612518964</v>
      </c>
    </row>
    <row r="16" spans="1:6">
      <c r="A16" s="46" t="s">
        <v>7</v>
      </c>
      <c r="B16" s="53">
        <v>0.38535614065566903</v>
      </c>
    </row>
    <row r="17" spans="1:4">
      <c r="A17" s="49"/>
      <c r="B17" s="49"/>
      <c r="C17" s="49"/>
      <c r="D17" s="49"/>
    </row>
    <row r="18" spans="1:4" ht="14" thickBot="1">
      <c r="A18" s="67" t="s">
        <v>78</v>
      </c>
      <c r="B18" s="68"/>
      <c r="C18" s="68"/>
      <c r="D18" s="69"/>
    </row>
    <row r="19" spans="1:4">
      <c r="A19" s="46" t="s">
        <v>72</v>
      </c>
      <c r="B19" s="53">
        <v>3.4220787939913039E-2</v>
      </c>
      <c r="C19" s="46" t="s">
        <v>75</v>
      </c>
      <c r="D19" s="53">
        <v>0.14377443643131871</v>
      </c>
    </row>
    <row r="20" spans="1:4" ht="14" thickBot="1">
      <c r="A20" s="50" t="s">
        <v>79</v>
      </c>
      <c r="B20" s="56">
        <v>0.18366666666666667</v>
      </c>
      <c r="C20" s="51"/>
      <c r="D20" s="51"/>
    </row>
    <row r="23" spans="1:4" ht="14" thickBot="1">
      <c r="A23" s="67" t="s">
        <v>82</v>
      </c>
      <c r="B23" s="68"/>
      <c r="C23" s="68"/>
      <c r="D23" s="69"/>
    </row>
    <row r="24" spans="1:4">
      <c r="A24" s="46" t="s">
        <v>72</v>
      </c>
      <c r="B24" s="53">
        <v>0.41579257519460866</v>
      </c>
      <c r="C24" s="46" t="s">
        <v>75</v>
      </c>
      <c r="D24" s="53">
        <v>0.32065677642822266</v>
      </c>
    </row>
    <row r="25" spans="1:4" ht="14" thickBot="1">
      <c r="A25" s="50" t="s">
        <v>83</v>
      </c>
      <c r="B25" s="56">
        <v>0.48362492132764651</v>
      </c>
      <c r="C25" s="50" t="s">
        <v>79</v>
      </c>
      <c r="D25" s="56">
        <v>2.51947846398911E-2</v>
      </c>
    </row>
  </sheetData>
  <sheetCalcPr fullCalcOnLoad="1"/>
  <mergeCells count="7">
    <mergeCell ref="A23:D23"/>
    <mergeCell ref="A1:D1"/>
    <mergeCell ref="A2:D2"/>
    <mergeCell ref="A7:D7"/>
    <mergeCell ref="A11:D11"/>
    <mergeCell ref="A14:D14"/>
    <mergeCell ref="A18:D18"/>
  </mergeCells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25"/>
  <sheetViews>
    <sheetView workbookViewId="0">
      <selection activeCell="K19" sqref="K19"/>
    </sheetView>
  </sheetViews>
  <sheetFormatPr baseColWidth="10" defaultRowHeight="13"/>
  <cols>
    <col min="1" max="1" width="20" customWidth="1"/>
    <col min="2" max="2" width="11.42578125" customWidth="1"/>
    <col min="3" max="3" width="20.5703125" customWidth="1"/>
  </cols>
  <sheetData>
    <row r="1" spans="1:8" ht="14" thickBot="1">
      <c r="A1" s="70" t="s">
        <v>6</v>
      </c>
      <c r="B1" s="68"/>
      <c r="C1" s="68"/>
      <c r="D1" s="68"/>
      <c r="E1" t="s">
        <v>84</v>
      </c>
      <c r="F1" t="s">
        <v>85</v>
      </c>
    </row>
    <row r="2" spans="1:8" ht="14" thickBot="1">
      <c r="A2" s="67" t="s">
        <v>63</v>
      </c>
      <c r="B2" s="68"/>
      <c r="C2" s="68"/>
      <c r="D2" s="69"/>
    </row>
    <row r="3" spans="1:8">
      <c r="A3" s="44" t="s">
        <v>64</v>
      </c>
      <c r="B3" s="44" t="s">
        <v>65</v>
      </c>
      <c r="C3" s="44" t="s">
        <v>18</v>
      </c>
      <c r="D3" s="44" t="s">
        <v>66</v>
      </c>
      <c r="E3" s="45" t="s">
        <v>67</v>
      </c>
      <c r="F3" s="45" t="s">
        <v>68</v>
      </c>
      <c r="H3" s="45"/>
    </row>
    <row r="4" spans="1:8">
      <c r="A4" s="46" t="s">
        <v>8</v>
      </c>
      <c r="B4">
        <v>26</v>
      </c>
      <c r="C4" s="53">
        <v>-1.4560367279557047</v>
      </c>
      <c r="D4" s="53">
        <v>0.68721763981989326</v>
      </c>
      <c r="E4">
        <f>SQRT(D4)</f>
        <v>0.82898591050746651</v>
      </c>
      <c r="F4">
        <f>E4/SQRT(B4)</f>
        <v>0.16257751285273284</v>
      </c>
    </row>
    <row r="5" spans="1:8">
      <c r="A5" s="47" t="s">
        <v>9</v>
      </c>
      <c r="B5" s="48">
        <v>26</v>
      </c>
      <c r="C5" s="54">
        <v>-1.9192279975764512</v>
      </c>
      <c r="D5" s="54">
        <v>0.4628102070621663</v>
      </c>
      <c r="E5">
        <f>SQRT(D5)</f>
        <v>0.68030155597511777</v>
      </c>
      <c r="F5">
        <f>E5/SQRT(B5)</f>
        <v>0.13341811188633307</v>
      </c>
    </row>
    <row r="7" spans="1:8" ht="14" thickBot="1">
      <c r="A7" s="67" t="s">
        <v>69</v>
      </c>
      <c r="B7" s="68"/>
      <c r="C7" s="68"/>
      <c r="D7" s="69"/>
    </row>
    <row r="8" spans="1:8">
      <c r="A8" s="46" t="s">
        <v>70</v>
      </c>
      <c r="B8">
        <v>25</v>
      </c>
      <c r="C8" s="46" t="s">
        <v>71</v>
      </c>
      <c r="D8" s="55">
        <v>0</v>
      </c>
    </row>
    <row r="9" spans="1:8">
      <c r="A9" s="46" t="s">
        <v>72</v>
      </c>
      <c r="B9" s="53">
        <v>2.9811290330249238</v>
      </c>
      <c r="C9" s="46" t="s">
        <v>73</v>
      </c>
      <c r="D9" s="53">
        <v>0.57501392344102975</v>
      </c>
    </row>
    <row r="11" spans="1:8">
      <c r="A11" s="71" t="s">
        <v>74</v>
      </c>
      <c r="B11" s="72"/>
      <c r="C11" s="72"/>
      <c r="D11" s="73"/>
    </row>
    <row r="12" spans="1:8">
      <c r="A12" s="52" t="s">
        <v>75</v>
      </c>
      <c r="B12" s="57">
        <v>6.3179565013631311E-3</v>
      </c>
      <c r="C12" s="52" t="s">
        <v>76</v>
      </c>
      <c r="D12" s="57">
        <v>2.0595385527532959</v>
      </c>
    </row>
    <row r="14" spans="1:8">
      <c r="A14" s="74" t="s">
        <v>77</v>
      </c>
      <c r="B14" s="75"/>
      <c r="C14" s="75"/>
      <c r="D14" s="76"/>
    </row>
    <row r="15" spans="1:8">
      <c r="A15" s="47" t="s">
        <v>75</v>
      </c>
      <c r="B15" s="54">
        <v>3.1589782506815656E-3</v>
      </c>
      <c r="C15" s="47" t="s">
        <v>76</v>
      </c>
      <c r="D15" s="54">
        <v>1.7081407612518964</v>
      </c>
    </row>
    <row r="16" spans="1:8">
      <c r="A16" s="46" t="s">
        <v>7</v>
      </c>
      <c r="B16" s="53">
        <v>0.46311422625011039</v>
      </c>
    </row>
    <row r="17" spans="1:4">
      <c r="A17" s="49"/>
      <c r="B17" s="49"/>
      <c r="C17" s="49"/>
      <c r="D17" s="49"/>
    </row>
    <row r="18" spans="1:4" ht="14" thickBot="1">
      <c r="A18" s="67" t="s">
        <v>78</v>
      </c>
      <c r="B18" s="68"/>
      <c r="C18" s="68"/>
      <c r="D18" s="69"/>
    </row>
    <row r="19" spans="1:4">
      <c r="A19" s="46" t="s">
        <v>72</v>
      </c>
      <c r="B19" s="53">
        <v>0.20405897611887999</v>
      </c>
      <c r="C19" s="46" t="s">
        <v>75</v>
      </c>
      <c r="D19" s="53">
        <v>1.1260918426185818E-2</v>
      </c>
    </row>
    <row r="20" spans="1:4" ht="14" thickBot="1">
      <c r="A20" s="50" t="s">
        <v>79</v>
      </c>
      <c r="B20" s="56">
        <v>0.18366666666666667</v>
      </c>
      <c r="C20" s="51"/>
      <c r="D20" s="51"/>
    </row>
    <row r="23" spans="1:4" ht="14" thickBot="1">
      <c r="A23" s="67" t="s">
        <v>82</v>
      </c>
      <c r="B23" s="68"/>
      <c r="C23" s="68"/>
      <c r="D23" s="69"/>
    </row>
    <row r="24" spans="1:4">
      <c r="A24" s="46" t="s">
        <v>72</v>
      </c>
      <c r="B24" s="53">
        <v>2.202383074430434</v>
      </c>
      <c r="C24" s="46" t="s">
        <v>75</v>
      </c>
      <c r="D24" s="53">
        <v>0.96752262115478516</v>
      </c>
    </row>
    <row r="25" spans="1:4" ht="14" thickBot="1">
      <c r="A25" s="50" t="s">
        <v>83</v>
      </c>
      <c r="B25" s="56">
        <v>0.59756608649353038</v>
      </c>
      <c r="C25" s="50" t="s">
        <v>79</v>
      </c>
      <c r="D25" s="56">
        <v>2.5199824847549054E-2</v>
      </c>
    </row>
  </sheetData>
  <sheetCalcPr fullCalcOnLoad="1"/>
  <mergeCells count="7">
    <mergeCell ref="A23:D23"/>
    <mergeCell ref="A1:D1"/>
    <mergeCell ref="A2:D2"/>
    <mergeCell ref="A7:D7"/>
    <mergeCell ref="A11:D11"/>
    <mergeCell ref="A14:D14"/>
    <mergeCell ref="A18:D18"/>
  </mergeCells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Data</vt:lpstr>
      <vt:lpstr>Tests</vt:lpstr>
      <vt:lpstr>Call T-test</vt:lpstr>
      <vt:lpstr>Buzz T-test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Carlson</dc:creator>
  <cp:lastModifiedBy>Nora Carlson</cp:lastModifiedBy>
  <dcterms:created xsi:type="dcterms:W3CDTF">2010-05-23T16:18:38Z</dcterms:created>
  <dcterms:modified xsi:type="dcterms:W3CDTF">2010-06-04T21:16:47Z</dcterms:modified>
</cp:coreProperties>
</file>